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240" windowWidth="8055" windowHeight="8325" firstSheet="2" activeTab="2"/>
  </bookViews>
  <sheets>
    <sheet name="7-12_2012" sheetId="1" state="hidden" r:id="rId1"/>
    <sheet name="1-6_2012" sheetId="2" state="hidden" r:id="rId2"/>
    <sheet name="2013" sheetId="3" r:id="rId3"/>
    <sheet name="List1" sheetId="4" r:id="rId4"/>
  </sheets>
  <definedNames>
    <definedName name="_xlnm._FilterDatabase" localSheetId="2" hidden="1">'2013'!$A$13:$H$13</definedName>
  </definedNames>
  <calcPr calcId="125725"/>
</workbook>
</file>

<file path=xl/calcChain.xml><?xml version="1.0" encoding="utf-8"?>
<calcChain xmlns="http://schemas.openxmlformats.org/spreadsheetml/2006/main">
  <c r="F53" i="3"/>
  <c r="C53"/>
  <c r="D49" s="1"/>
  <c r="D54" l="1"/>
  <c r="B53"/>
  <c r="E12"/>
  <c r="D6" i="2"/>
  <c r="D8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16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20"/>
  <c r="E20"/>
  <c r="F20"/>
  <c r="G20"/>
  <c r="H20"/>
  <c r="D21"/>
  <c r="E21"/>
  <c r="F21"/>
  <c r="G21"/>
  <c r="H21"/>
  <c r="D22"/>
  <c r="E22"/>
  <c r="F22"/>
  <c r="G22"/>
  <c r="H22"/>
  <c r="D23"/>
  <c r="E23"/>
  <c r="F23"/>
  <c r="G23"/>
  <c r="H23"/>
  <c r="D24"/>
  <c r="E24"/>
  <c r="F24"/>
  <c r="G24"/>
  <c r="H24"/>
  <c r="D25"/>
  <c r="E25"/>
  <c r="F25"/>
  <c r="G25"/>
  <c r="H25"/>
  <c r="D26"/>
  <c r="E26"/>
  <c r="F26"/>
  <c r="G26"/>
  <c r="H26"/>
  <c r="D27"/>
  <c r="E27"/>
  <c r="F27"/>
  <c r="G27"/>
  <c r="H27"/>
  <c r="D28"/>
  <c r="E28"/>
  <c r="F28"/>
  <c r="G28"/>
  <c r="H28"/>
  <c r="D29"/>
  <c r="E29"/>
  <c r="F29"/>
  <c r="G29"/>
  <c r="H29"/>
  <c r="C30"/>
  <c r="D30"/>
  <c r="E30"/>
  <c r="F30"/>
  <c r="G30"/>
  <c r="H30"/>
  <c r="D31"/>
  <c r="E31"/>
  <c r="F31"/>
  <c r="G31"/>
  <c r="H31"/>
  <c r="D32"/>
  <c r="E32"/>
  <c r="F32"/>
  <c r="G32"/>
  <c r="H32"/>
  <c r="D33"/>
  <c r="E33"/>
  <c r="F33"/>
  <c r="G33"/>
  <c r="H33"/>
  <c r="D34"/>
  <c r="E34"/>
  <c r="F34"/>
  <c r="G34"/>
  <c r="H34"/>
  <c r="D35"/>
  <c r="E35"/>
  <c r="F35"/>
  <c r="G35"/>
  <c r="H35"/>
  <c r="D36"/>
  <c r="E36"/>
  <c r="F36"/>
  <c r="G36"/>
  <c r="H36"/>
  <c r="D37"/>
  <c r="E37"/>
  <c r="F37"/>
  <c r="G37"/>
  <c r="H37"/>
  <c r="D38"/>
  <c r="E38"/>
  <c r="F38"/>
  <c r="G38"/>
  <c r="H38"/>
  <c r="D39"/>
  <c r="E39"/>
  <c r="F39"/>
  <c r="G39"/>
  <c r="H39"/>
  <c r="C40"/>
  <c r="D40"/>
  <c r="E40"/>
  <c r="F40"/>
  <c r="G40"/>
  <c r="H40"/>
  <c r="B41"/>
  <c r="C41"/>
  <c r="D41"/>
  <c r="E41"/>
  <c r="F41"/>
  <c r="G41"/>
  <c r="H41"/>
  <c r="E43"/>
  <c r="F43"/>
  <c r="G43"/>
  <c r="H43"/>
  <c r="D44"/>
  <c r="E44"/>
  <c r="F44"/>
  <c r="G44"/>
  <c r="H44"/>
  <c r="J44"/>
  <c r="K44"/>
  <c r="N44"/>
  <c r="D45"/>
  <c r="E45"/>
  <c r="F45"/>
  <c r="G45"/>
  <c r="H45"/>
  <c r="J45"/>
  <c r="K45"/>
  <c r="D6" i="1"/>
  <c r="D8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16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20"/>
  <c r="E20"/>
  <c r="F20"/>
  <c r="G20"/>
  <c r="H20"/>
  <c r="D21"/>
  <c r="E21"/>
  <c r="F21"/>
  <c r="G21"/>
  <c r="H21"/>
  <c r="D22"/>
  <c r="E22"/>
  <c r="F22"/>
  <c r="G22"/>
  <c r="H22"/>
  <c r="D23"/>
  <c r="E23"/>
  <c r="F23"/>
  <c r="G23"/>
  <c r="H23"/>
  <c r="D24"/>
  <c r="E24"/>
  <c r="F24"/>
  <c r="G24"/>
  <c r="H24"/>
  <c r="D25"/>
  <c r="E25"/>
  <c r="F25"/>
  <c r="G25"/>
  <c r="H25"/>
  <c r="D26"/>
  <c r="E26"/>
  <c r="F26"/>
  <c r="G26"/>
  <c r="H26"/>
  <c r="D27"/>
  <c r="E27"/>
  <c r="F27"/>
  <c r="G27"/>
  <c r="H27"/>
  <c r="D28"/>
  <c r="E28"/>
  <c r="F28"/>
  <c r="G28"/>
  <c r="H28"/>
  <c r="D29"/>
  <c r="E29"/>
  <c r="F29"/>
  <c r="G29"/>
  <c r="H29"/>
  <c r="D30"/>
  <c r="E30"/>
  <c r="F30"/>
  <c r="G30"/>
  <c r="H30"/>
  <c r="D31"/>
  <c r="E31"/>
  <c r="F31"/>
  <c r="G31"/>
  <c r="H31"/>
  <c r="D32"/>
  <c r="E32"/>
  <c r="F32"/>
  <c r="G32"/>
  <c r="H32"/>
  <c r="D33"/>
  <c r="E33"/>
  <c r="F33"/>
  <c r="G33"/>
  <c r="H33"/>
  <c r="D34"/>
  <c r="E34"/>
  <c r="F34"/>
  <c r="G34"/>
  <c r="H34"/>
  <c r="D35"/>
  <c r="E35"/>
  <c r="F35"/>
  <c r="G35"/>
  <c r="H35"/>
  <c r="C36"/>
  <c r="D36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B42"/>
  <c r="C42"/>
  <c r="D42"/>
  <c r="E42"/>
  <c r="F42"/>
  <c r="G42"/>
  <c r="H42"/>
  <c r="E44"/>
  <c r="F44"/>
  <c r="G44"/>
  <c r="H44"/>
  <c r="D45"/>
  <c r="E45"/>
  <c r="F45"/>
  <c r="G45"/>
  <c r="H45"/>
  <c r="J45"/>
  <c r="K45"/>
  <c r="N45"/>
  <c r="D46"/>
  <c r="E46"/>
  <c r="F46"/>
  <c r="G46"/>
  <c r="H46"/>
  <c r="J46"/>
  <c r="K46"/>
  <c r="D48" i="3" l="1"/>
  <c r="E48"/>
  <c r="E49"/>
  <c r="G49" s="1"/>
  <c r="D46"/>
  <c r="D50"/>
  <c r="E42"/>
  <c r="E50"/>
  <c r="E44"/>
  <c r="G44" s="1"/>
  <c r="D24"/>
  <c r="E24"/>
  <c r="E27"/>
  <c r="E45"/>
  <c r="E15"/>
  <c r="G15" s="1"/>
  <c r="E20"/>
  <c r="E39"/>
  <c r="E23"/>
  <c r="E14"/>
  <c r="G14" s="1"/>
  <c r="E35"/>
  <c r="E46"/>
  <c r="E16"/>
  <c r="D16"/>
  <c r="E54"/>
  <c r="E22"/>
  <c r="E34"/>
  <c r="E37"/>
  <c r="G37" s="1"/>
  <c r="E51"/>
  <c r="E17"/>
  <c r="D38"/>
  <c r="D17"/>
  <c r="D32"/>
  <c r="D33"/>
  <c r="D45"/>
  <c r="D35"/>
  <c r="D18"/>
  <c r="D29"/>
  <c r="D28"/>
  <c r="D34"/>
  <c r="D14"/>
  <c r="D44"/>
  <c r="D19"/>
  <c r="D31"/>
  <c r="D47"/>
  <c r="D22"/>
  <c r="E38"/>
  <c r="G38" s="1"/>
  <c r="E33"/>
  <c r="G33" s="1"/>
  <c r="E36"/>
  <c r="E40"/>
  <c r="E43"/>
  <c r="G43" s="1"/>
  <c r="E25"/>
  <c r="G25" s="1"/>
  <c r="E19"/>
  <c r="E32"/>
  <c r="E29"/>
  <c r="G29" s="1"/>
  <c r="D20"/>
  <c r="D51"/>
  <c r="D43"/>
  <c r="D21"/>
  <c r="D36"/>
  <c r="D41"/>
  <c r="D15"/>
  <c r="D42"/>
  <c r="D39"/>
  <c r="E41"/>
  <c r="G41" s="1"/>
  <c r="E26"/>
  <c r="E31"/>
  <c r="E28"/>
  <c r="G28" s="1"/>
  <c r="E47"/>
  <c r="G47" s="1"/>
  <c r="E21"/>
  <c r="E30"/>
  <c r="G30" s="1"/>
  <c r="E18"/>
  <c r="G18" s="1"/>
  <c r="D25"/>
  <c r="D30"/>
  <c r="D37"/>
  <c r="D23"/>
  <c r="D40"/>
  <c r="D26"/>
  <c r="D27"/>
  <c r="G19" l="1"/>
  <c r="G36"/>
  <c r="G51"/>
  <c r="G35"/>
  <c r="G20"/>
  <c r="G24"/>
  <c r="G42"/>
  <c r="G48"/>
  <c r="G21"/>
  <c r="G26"/>
  <c r="G32"/>
  <c r="G40"/>
  <c r="G17"/>
  <c r="G22"/>
  <c r="G46"/>
  <c r="G39"/>
  <c r="G27"/>
  <c r="G50"/>
  <c r="G31"/>
  <c r="G34"/>
  <c r="G16"/>
  <c r="G23"/>
  <c r="G45"/>
  <c r="D53"/>
  <c r="E53"/>
  <c r="E55" l="1"/>
  <c r="G53"/>
  <c r="H49" s="1"/>
  <c r="H48" l="1"/>
  <c r="H30"/>
  <c r="H50"/>
  <c r="H42"/>
  <c r="H33"/>
  <c r="H14"/>
  <c r="H22"/>
  <c r="H18"/>
  <c r="H15"/>
  <c r="H19"/>
  <c r="H47"/>
  <c r="H24"/>
  <c r="H31"/>
  <c r="H27"/>
  <c r="H51"/>
  <c r="H21"/>
  <c r="H25"/>
  <c r="H34"/>
  <c r="H35"/>
  <c r="H45"/>
  <c r="H40"/>
  <c r="H44"/>
  <c r="H26"/>
  <c r="H17"/>
  <c r="H41"/>
  <c r="H28"/>
  <c r="H38"/>
  <c r="H16"/>
  <c r="H39"/>
  <c r="H46"/>
  <c r="H36"/>
  <c r="H32"/>
  <c r="H29"/>
  <c r="H23"/>
  <c r="H37"/>
  <c r="H20"/>
  <c r="H43"/>
  <c r="H53" l="1"/>
</calcChain>
</file>

<file path=xl/comments1.xml><?xml version="1.0" encoding="utf-8"?>
<comments xmlns="http://schemas.openxmlformats.org/spreadsheetml/2006/main">
  <authors>
    <author>Pepa</author>
  </authors>
  <commentList>
    <comment ref="A34" authorId="0">
      <text>
        <r>
          <rPr>
            <b/>
            <sz val="9"/>
            <color indexed="81"/>
            <rFont val="Tahoma"/>
            <family val="2"/>
            <charset val="238"/>
          </rPr>
          <t>ČVS:</t>
        </r>
        <r>
          <rPr>
            <sz val="9"/>
            <color indexed="81"/>
            <rFont val="Tahoma"/>
            <family val="2"/>
            <charset val="238"/>
          </rPr>
          <t xml:space="preserve">
Vzhledem k soudním sporům o legitimitu vedení klubu budou prostředky do 1.10.2012 deponovány na účtu ČVS. Pokud nebude do tohoto termínu právoplatně určeno, kdo za klub jedná, budou prostředky rozděleny mezi ostatní kluby v oblasti Morava.  </t>
        </r>
      </text>
    </comment>
  </commentList>
</comments>
</file>

<file path=xl/comments2.xml><?xml version="1.0" encoding="utf-8"?>
<comments xmlns="http://schemas.openxmlformats.org/spreadsheetml/2006/main">
  <authors>
    <author>Dušan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sharedStrings.xml><?xml version="1.0" encoding="utf-8"?>
<sst xmlns="http://schemas.openxmlformats.org/spreadsheetml/2006/main" count="163" uniqueCount="98">
  <si>
    <t>Autor: L.Kubrycht, D.Macháček</t>
  </si>
  <si>
    <t>Celkový objem financí na Projekt Přijď veslovat podle rozpočtu na rok 2012:</t>
  </si>
  <si>
    <t>Společné výdaje v roce 2012:</t>
  </si>
  <si>
    <t>K distribuci jednotlivýcm klubům v roce 2012:</t>
  </si>
  <si>
    <t>paušál na klub</t>
  </si>
  <si>
    <t>za závodníka</t>
  </si>
  <si>
    <t>celkem</t>
  </si>
  <si>
    <t>VK SMÍCHOV</t>
  </si>
  <si>
    <t>VK OLOMOUC</t>
  </si>
  <si>
    <t>JISKRA OTROKOVICE</t>
  </si>
  <si>
    <t>VK BLESK</t>
  </si>
  <si>
    <t>ČVK PARDUBICE</t>
  </si>
  <si>
    <t>ČVK PRAHA</t>
  </si>
  <si>
    <t>VK LYSÁ n.L.</t>
  </si>
  <si>
    <t>BOHEMIANS PRAHA</t>
  </si>
  <si>
    <t>SLAVOJ LITOMĚŘICE</t>
  </si>
  <si>
    <t>VK PŘEROV</t>
  </si>
  <si>
    <t>JISKRA  TŘEBOŇ</t>
  </si>
  <si>
    <t>LOKOMOTIVA BEROUN</t>
  </si>
  <si>
    <t>SVK BŘECLAV</t>
  </si>
  <si>
    <t>VK HODONÍN</t>
  </si>
  <si>
    <t>VK OHŘE LOUNY</t>
  </si>
  <si>
    <t xml:space="preserve">CHEMIČKA ÚSTÍ n.L. </t>
  </si>
  <si>
    <t>KVM 1881 MĚLNÍK</t>
  </si>
  <si>
    <t>VK SLAVIA  PRAHA</t>
  </si>
  <si>
    <t>TJ NERATOVICE</t>
  </si>
  <si>
    <t>VK SEPAP ŠTĚTÍ</t>
  </si>
  <si>
    <t>VK VAJGAR  J.HRADEC</t>
  </si>
  <si>
    <t>KV KONDOR BRANDÝS n.L.</t>
  </si>
  <si>
    <t>VK MORÁVIA UH.HRADIŠTĚ</t>
  </si>
  <si>
    <t>ČAC ROUDNICE n.L</t>
  </si>
  <si>
    <t>LOKOMOTIVA NYMBURK</t>
  </si>
  <si>
    <t>VK SLAVIA DĚČÍN</t>
  </si>
  <si>
    <t>ČVK BRNO</t>
  </si>
  <si>
    <t>LS BRNO</t>
  </si>
  <si>
    <t>VK SLOVÁCKO UH. HRADIŠTĚ</t>
  </si>
  <si>
    <t>Celkem:</t>
  </si>
  <si>
    <t>verze dělení</t>
  </si>
  <si>
    <t>PERUN OSTRAVA</t>
  </si>
  <si>
    <t>počet unicitních závodníků z p-oblastí 2012</t>
  </si>
  <si>
    <t>Kontrola počtu závodníků z 6/2012: L.Kubrycht</t>
  </si>
  <si>
    <t xml:space="preserve"> odměny trenérům, verze kombinovaná v 7-12/2012</t>
  </si>
  <si>
    <t>materiál, VT, atd.  za 7-12/2012</t>
  </si>
  <si>
    <t>výplata za 7-12/2012</t>
  </si>
  <si>
    <t>Praha, červen 2012</t>
  </si>
  <si>
    <t>Rozdělení prostředků z dotačního programu MŠMT PROGRAM č. V  „Organizace sportu“ - projekt „Přijď veslovat“ na období 7-12/2012</t>
  </si>
  <si>
    <t>Rozdělení prostředků z dotačního programu MŠMT PROGRAM č. V  „Organizace sportu“ - projekt „Přijď veslovat“ na období 1-6/2012</t>
  </si>
  <si>
    <t>Praha, květen 2012</t>
  </si>
  <si>
    <t>Kontrola počtu závodníků z 6/2011: L.Kubrycht</t>
  </si>
  <si>
    <t xml:space="preserve"> odměny trenérům, verze kombinovaná v 1-6/2012</t>
  </si>
  <si>
    <t>materiál, VT, atd.  za 1-6/2012</t>
  </si>
  <si>
    <t>výplata za 1-6/2012</t>
  </si>
  <si>
    <t>počet unicitních závodníků z p-oblastí 2011</t>
  </si>
  <si>
    <t>Celkový objem financí na Projekt Přijď veslovat 2013:</t>
  </si>
  <si>
    <t>Počet aktivních klubů:</t>
  </si>
  <si>
    <t>TJ BOHEMIANS PRAHA</t>
  </si>
  <si>
    <t>TJ LOKOMOTIVA NYMBURK</t>
  </si>
  <si>
    <t>VSK VŠB-TU Ostrava</t>
  </si>
  <si>
    <t>VK SLAVOJ LITOMĚŘICE</t>
  </si>
  <si>
    <t>TJ LOKOMOTIVA BEROUN</t>
  </si>
  <si>
    <t>VK PERUN OSTRAVA</t>
  </si>
  <si>
    <t>TJ LS BRNO</t>
  </si>
  <si>
    <t xml:space="preserve">TJ CHEMIČKA ÚSTÍ n.L. </t>
  </si>
  <si>
    <t>VK ROUDNICE n.L</t>
  </si>
  <si>
    <t>Klub</t>
  </si>
  <si>
    <t>%</t>
  </si>
  <si>
    <t>index aktivity</t>
  </si>
  <si>
    <t>TJ JISKRA OTROKOVICE</t>
  </si>
  <si>
    <t>Praha, říjen 2014</t>
  </si>
  <si>
    <t>počet členů do 18 let k 8 - 2014</t>
  </si>
  <si>
    <t>TJ JISKRA  TŘEBOŇ</t>
  </si>
  <si>
    <t>KVS ŠTĚTÍ</t>
  </si>
  <si>
    <t>SPARTAK BOLETICE</t>
  </si>
  <si>
    <t>TJ VODNÍ STAVBY TÁBOR</t>
  </si>
  <si>
    <t>USK PARDUBICE</t>
  </si>
  <si>
    <t>DTJ HK - HRADECKÝ KLUB VESLAŘŮ</t>
  </si>
  <si>
    <t>1. CZPJČ ČESKÉ BUDĚJOVICE</t>
  </si>
  <si>
    <t>VK TYFLOCENTRA ÚSTÍ NAD LABEM</t>
  </si>
  <si>
    <t>TJ DUKLA PRAHA</t>
  </si>
  <si>
    <t>VK SLOVÁCKO</t>
  </si>
  <si>
    <t xml:space="preserve">D.Macháček, J. Johánek </t>
  </si>
  <si>
    <t xml:space="preserve">vítězství v poháru </t>
  </si>
  <si>
    <t xml:space="preserve">rozdělení </t>
  </si>
  <si>
    <t>žcim</t>
  </si>
  <si>
    <t>VK Smíchov</t>
  </si>
  <si>
    <t xml:space="preserve">Vítězství v jednotlivých kategoriích ČP 2014 : </t>
  </si>
  <si>
    <t>žkym</t>
  </si>
  <si>
    <t>žkys</t>
  </si>
  <si>
    <t>žcis</t>
  </si>
  <si>
    <t>ČVK Praha</t>
  </si>
  <si>
    <t>dky</t>
  </si>
  <si>
    <t>VK Olomouc</t>
  </si>
  <si>
    <t xml:space="preserve">dci </t>
  </si>
  <si>
    <t>jky</t>
  </si>
  <si>
    <t xml:space="preserve">jři </t>
  </si>
  <si>
    <t>Návrh - rozdělení prostředků z dotačního programu MŠMT V. - 2,2 mil. Kč + 80.000 za ČP 2014</t>
  </si>
  <si>
    <t>Program V. - podzimní rozdělení 2,2 mil. Kč.   +  80.000,- Kč za ČP 2014</t>
  </si>
  <si>
    <t>Schváleno P-ČVS 22.10.2014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</si>
</sst>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20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7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17" fontId="7" fillId="0" borderId="0" xfId="0" applyNumberFormat="1" applyFont="1"/>
    <xf numFmtId="0" fontId="7" fillId="0" borderId="0" xfId="0" applyFont="1"/>
    <xf numFmtId="0" fontId="8" fillId="0" borderId="0" xfId="0" applyFont="1"/>
    <xf numFmtId="164" fontId="4" fillId="0" borderId="1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4" xfId="0" applyFont="1" applyFill="1" applyBorder="1" applyAlignment="1">
      <alignment vertical="center" wrapText="1"/>
    </xf>
    <xf numFmtId="0" fontId="10" fillId="0" borderId="4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4" fontId="0" fillId="0" borderId="11" xfId="0" applyNumberFormat="1" applyBorder="1"/>
    <xf numFmtId="164" fontId="0" fillId="0" borderId="12" xfId="0" applyNumberFormat="1" applyBorder="1"/>
    <xf numFmtId="164" fontId="4" fillId="0" borderId="13" xfId="0" applyNumberFormat="1" applyFont="1" applyFill="1" applyBorder="1"/>
    <xf numFmtId="164" fontId="4" fillId="0" borderId="14" xfId="0" applyNumberFormat="1" applyFont="1" applyBorder="1"/>
    <xf numFmtId="164" fontId="4" fillId="3" borderId="14" xfId="0" applyNumberFormat="1" applyFont="1" applyFill="1" applyBorder="1"/>
    <xf numFmtId="0" fontId="11" fillId="0" borderId="15" xfId="0" applyFont="1" applyFill="1" applyBorder="1"/>
    <xf numFmtId="0" fontId="9" fillId="0" borderId="16" xfId="0" applyFont="1" applyBorder="1" applyAlignment="1">
      <alignment horizontal="center"/>
    </xf>
    <xf numFmtId="164" fontId="0" fillId="0" borderId="15" xfId="0" applyNumberFormat="1" applyBorder="1"/>
    <xf numFmtId="164" fontId="0" fillId="0" borderId="17" xfId="0" applyNumberFormat="1" applyBorder="1"/>
    <xf numFmtId="164" fontId="4" fillId="0" borderId="18" xfId="0" applyNumberFormat="1" applyFont="1" applyFill="1" applyBorder="1"/>
    <xf numFmtId="164" fontId="4" fillId="0" borderId="19" xfId="0" applyNumberFormat="1" applyFont="1" applyBorder="1"/>
    <xf numFmtId="164" fontId="4" fillId="3" borderId="19" xfId="0" applyNumberFormat="1" applyFont="1" applyFill="1" applyBorder="1"/>
    <xf numFmtId="0" fontId="11" fillId="0" borderId="15" xfId="0" applyFont="1" applyFill="1" applyBorder="1" applyAlignment="1">
      <alignment horizontal="left"/>
    </xf>
    <xf numFmtId="0" fontId="11" fillId="0" borderId="20" xfId="0" applyFont="1" applyFill="1" applyBorder="1"/>
    <xf numFmtId="0" fontId="9" fillId="0" borderId="3" xfId="0" applyFont="1" applyBorder="1" applyAlignment="1">
      <alignment horizontal="center"/>
    </xf>
    <xf numFmtId="164" fontId="0" fillId="0" borderId="9" xfId="0" applyNumberFormat="1" applyBorder="1"/>
    <xf numFmtId="164" fontId="0" fillId="0" borderId="21" xfId="0" applyNumberFormat="1" applyBorder="1"/>
    <xf numFmtId="164" fontId="4" fillId="0" borderId="22" xfId="0" applyNumberFormat="1" applyFont="1" applyFill="1" applyBorder="1"/>
    <xf numFmtId="0" fontId="12" fillId="0" borderId="15" xfId="0" applyFont="1" applyFill="1" applyBorder="1"/>
    <xf numFmtId="0" fontId="13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15" xfId="0" applyNumberFormat="1" applyFont="1" applyBorder="1"/>
    <xf numFmtId="164" fontId="5" fillId="0" borderId="17" xfId="0" applyNumberFormat="1" applyFont="1" applyBorder="1"/>
    <xf numFmtId="164" fontId="14" fillId="0" borderId="18" xfId="0" applyNumberFormat="1" applyFont="1" applyFill="1" applyBorder="1"/>
    <xf numFmtId="164" fontId="14" fillId="0" borderId="19" xfId="0" applyNumberFormat="1" applyFont="1" applyBorder="1"/>
    <xf numFmtId="164" fontId="14" fillId="3" borderId="19" xfId="0" applyNumberFormat="1" applyFont="1" applyFill="1" applyBorder="1"/>
    <xf numFmtId="164" fontId="0" fillId="0" borderId="20" xfId="0" applyNumberFormat="1" applyBorder="1"/>
    <xf numFmtId="164" fontId="0" fillId="0" borderId="23" xfId="0" applyNumberFormat="1" applyBorder="1"/>
    <xf numFmtId="164" fontId="4" fillId="0" borderId="24" xfId="0" applyNumberFormat="1" applyFont="1" applyFill="1" applyBorder="1"/>
    <xf numFmtId="164" fontId="4" fillId="0" borderId="25" xfId="0" applyNumberFormat="1" applyFont="1" applyBorder="1"/>
    <xf numFmtId="164" fontId="4" fillId="3" borderId="25" xfId="0" applyNumberFormat="1" applyFont="1" applyFill="1" applyBorder="1"/>
    <xf numFmtId="0" fontId="9" fillId="0" borderId="0" xfId="0" applyFont="1" applyBorder="1"/>
    <xf numFmtId="0" fontId="4" fillId="2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Border="1"/>
    <xf numFmtId="164" fontId="4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Fill="1" applyBorder="1"/>
    <xf numFmtId="9" fontId="3" fillId="0" borderId="0" xfId="3" applyFont="1" applyAlignment="1">
      <alignment horizontal="center"/>
    </xf>
    <xf numFmtId="9" fontId="4" fillId="0" borderId="17" xfId="3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164" fontId="4" fillId="0" borderId="0" xfId="0" applyNumberFormat="1" applyFont="1"/>
    <xf numFmtId="164" fontId="4" fillId="2" borderId="0" xfId="2" applyNumberFormat="1" applyFont="1" applyFill="1" applyAlignment="1">
      <alignment horizontal="center"/>
    </xf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3" fillId="0" borderId="0" xfId="2" applyNumberFormat="1" applyFont="1"/>
    <xf numFmtId="0" fontId="11" fillId="0" borderId="26" xfId="0" applyFont="1" applyFill="1" applyBorder="1"/>
    <xf numFmtId="0" fontId="9" fillId="0" borderId="27" xfId="0" applyFont="1" applyBorder="1" applyAlignment="1">
      <alignment horizontal="center"/>
    </xf>
    <xf numFmtId="164" fontId="15" fillId="0" borderId="15" xfId="0" applyNumberFormat="1" applyFont="1" applyBorder="1"/>
    <xf numFmtId="164" fontId="15" fillId="0" borderId="17" xfId="0" applyNumberFormat="1" applyFont="1" applyBorder="1"/>
    <xf numFmtId="164" fontId="16" fillId="0" borderId="18" xfId="0" applyNumberFormat="1" applyFont="1" applyFill="1" applyBorder="1"/>
    <xf numFmtId="164" fontId="16" fillId="0" borderId="19" xfId="0" applyNumberFormat="1" applyFont="1" applyBorder="1"/>
    <xf numFmtId="164" fontId="16" fillId="3" borderId="19" xfId="0" applyNumberFormat="1" applyFont="1" applyFill="1" applyBorder="1"/>
    <xf numFmtId="0" fontId="12" fillId="0" borderId="26" xfId="0" applyFont="1" applyFill="1" applyBorder="1"/>
    <xf numFmtId="0" fontId="13" fillId="0" borderId="27" xfId="0" applyFont="1" applyBorder="1" applyAlignment="1">
      <alignment horizontal="center"/>
    </xf>
    <xf numFmtId="164" fontId="5" fillId="0" borderId="26" xfId="0" applyNumberFormat="1" applyFont="1" applyBorder="1"/>
    <xf numFmtId="164" fontId="5" fillId="0" borderId="28" xfId="0" applyNumberFormat="1" applyFont="1" applyBorder="1"/>
    <xf numFmtId="164" fontId="14" fillId="0" borderId="29" xfId="0" applyNumberFormat="1" applyFont="1" applyFill="1" applyBorder="1"/>
    <xf numFmtId="164" fontId="14" fillId="0" borderId="30" xfId="0" applyNumberFormat="1" applyFont="1" applyBorder="1"/>
    <xf numFmtId="164" fontId="14" fillId="3" borderId="30" xfId="0" applyNumberFormat="1" applyFont="1" applyFill="1" applyBorder="1"/>
    <xf numFmtId="0" fontId="11" fillId="0" borderId="31" xfId="0" applyFont="1" applyFill="1" applyBorder="1"/>
    <xf numFmtId="0" fontId="11" fillId="0" borderId="11" xfId="0" applyFont="1" applyFill="1" applyBorder="1"/>
    <xf numFmtId="0" fontId="9" fillId="0" borderId="3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9" xfId="0" applyFont="1" applyFill="1" applyBorder="1"/>
    <xf numFmtId="164" fontId="4" fillId="0" borderId="0" xfId="0" applyNumberFormat="1" applyFont="1" applyFill="1" applyBorder="1"/>
    <xf numFmtId="43" fontId="3" fillId="0" borderId="0" xfId="1" applyFont="1" applyAlignment="1">
      <alignment horizontal="center"/>
    </xf>
    <xf numFmtId="164" fontId="4" fillId="4" borderId="1" xfId="2" applyNumberFormat="1" applyFont="1" applyFill="1" applyBorder="1" applyAlignment="1">
      <alignment horizontal="center" vertical="center"/>
    </xf>
    <xf numFmtId="10" fontId="3" fillId="0" borderId="0" xfId="3" applyNumberFormat="1" applyFont="1"/>
    <xf numFmtId="10" fontId="10" fillId="0" borderId="0" xfId="3" applyNumberFormat="1" applyFont="1"/>
    <xf numFmtId="10" fontId="9" fillId="0" borderId="0" xfId="3" applyNumberFormat="1" applyFont="1"/>
    <xf numFmtId="10" fontId="9" fillId="0" borderId="0" xfId="3" applyNumberFormat="1" applyFont="1" applyAlignment="1">
      <alignment horizontal="center" vertical="center"/>
    </xf>
    <xf numFmtId="9" fontId="3" fillId="0" borderId="0" xfId="3" applyNumberFormat="1" applyFont="1"/>
    <xf numFmtId="17" fontId="11" fillId="0" borderId="0" xfId="0" applyNumberFormat="1" applyFont="1" applyBorder="1" applyAlignment="1">
      <alignment horizontal="left" vertical="center"/>
    </xf>
    <xf numFmtId="164" fontId="4" fillId="0" borderId="0" xfId="2" applyNumberFormat="1" applyFont="1" applyBorder="1" applyAlignment="1">
      <alignment horizontal="center" vertical="center"/>
    </xf>
    <xf numFmtId="17" fontId="11" fillId="0" borderId="33" xfId="0" applyNumberFormat="1" applyFont="1" applyBorder="1" applyAlignment="1">
      <alignment vertical="center" wrapText="1"/>
    </xf>
    <xf numFmtId="164" fontId="0" fillId="4" borderId="34" xfId="0" applyNumberFormat="1" applyFont="1" applyFill="1" applyBorder="1"/>
    <xf numFmtId="17" fontId="11" fillId="0" borderId="7" xfId="0" applyNumberFormat="1" applyFont="1" applyBorder="1" applyAlignment="1">
      <alignment vertical="center" wrapText="1"/>
    </xf>
    <xf numFmtId="17" fontId="11" fillId="0" borderId="35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4" fillId="0" borderId="17" xfId="3" applyNumberFormat="1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164" fontId="0" fillId="0" borderId="36" xfId="0" applyNumberFormat="1" applyBorder="1"/>
    <xf numFmtId="0" fontId="9" fillId="0" borderId="8" xfId="0" applyFont="1" applyBorder="1" applyAlignment="1">
      <alignment horizontal="center" vertical="center"/>
    </xf>
    <xf numFmtId="10" fontId="9" fillId="0" borderId="8" xfId="3" applyNumberFormat="1" applyFont="1" applyBorder="1" applyAlignment="1">
      <alignment horizontal="center" vertical="center"/>
    </xf>
    <xf numFmtId="0" fontId="18" fillId="4" borderId="45" xfId="0" applyNumberFormat="1" applyFont="1" applyFill="1" applyBorder="1" applyAlignment="1" applyProtection="1">
      <alignment horizontal="center"/>
    </xf>
    <xf numFmtId="0" fontId="19" fillId="4" borderId="36" xfId="0" applyNumberFormat="1" applyFont="1" applyFill="1" applyBorder="1" applyAlignment="1" applyProtection="1">
      <alignment horizontal="center"/>
    </xf>
    <xf numFmtId="0" fontId="18" fillId="4" borderId="36" xfId="0" applyNumberFormat="1" applyFont="1" applyFill="1" applyBorder="1" applyAlignment="1" applyProtection="1">
      <alignment horizontal="center"/>
    </xf>
    <xf numFmtId="0" fontId="19" fillId="4" borderId="45" xfId="0" applyNumberFormat="1" applyFont="1" applyFill="1" applyBorder="1" applyAlignment="1" applyProtection="1">
      <alignment horizontal="center"/>
    </xf>
    <xf numFmtId="0" fontId="9" fillId="4" borderId="33" xfId="0" applyFont="1" applyFill="1" applyBorder="1" applyAlignment="1">
      <alignment horizontal="center"/>
    </xf>
    <xf numFmtId="10" fontId="3" fillId="0" borderId="16" xfId="3" applyNumberFormat="1" applyFont="1" applyBorder="1"/>
    <xf numFmtId="0" fontId="10" fillId="0" borderId="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9" fillId="5" borderId="46" xfId="0" applyNumberFormat="1" applyFont="1" applyFill="1" applyBorder="1" applyAlignment="1" applyProtection="1">
      <alignment horizontal="center"/>
    </xf>
    <xf numFmtId="0" fontId="19" fillId="5" borderId="19" xfId="0" applyNumberFormat="1" applyFont="1" applyFill="1" applyBorder="1" applyAlignment="1" applyProtection="1">
      <alignment horizontal="center"/>
    </xf>
    <xf numFmtId="0" fontId="18" fillId="5" borderId="19" xfId="0" applyNumberFormat="1" applyFont="1" applyFill="1" applyBorder="1" applyAlignment="1" applyProtection="1">
      <alignment horizontal="center"/>
    </xf>
    <xf numFmtId="0" fontId="19" fillId="5" borderId="14" xfId="0" applyNumberFormat="1" applyFont="1" applyFill="1" applyBorder="1" applyAlignment="1" applyProtection="1">
      <alignment horizontal="center"/>
    </xf>
    <xf numFmtId="0" fontId="18" fillId="5" borderId="14" xfId="0" applyNumberFormat="1" applyFont="1" applyFill="1" applyBorder="1" applyAlignment="1" applyProtection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17" fillId="0" borderId="45" xfId="0" applyFont="1" applyFill="1" applyBorder="1"/>
    <xf numFmtId="0" fontId="17" fillId="0" borderId="45" xfId="0" applyFont="1" applyFill="1" applyBorder="1" applyAlignment="1">
      <alignment horizontal="left"/>
    </xf>
    <xf numFmtId="0" fontId="17" fillId="0" borderId="36" xfId="0" applyFont="1" applyFill="1" applyBorder="1"/>
    <xf numFmtId="0" fontId="17" fillId="0" borderId="36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45" xfId="0" applyFont="1" applyBorder="1" applyAlignment="1">
      <alignment vertical="center"/>
    </xf>
    <xf numFmtId="0" fontId="19" fillId="5" borderId="38" xfId="0" applyNumberFormat="1" applyFont="1" applyFill="1" applyBorder="1" applyAlignment="1" applyProtection="1">
      <alignment horizontal="center"/>
    </xf>
    <xf numFmtId="164" fontId="0" fillId="6" borderId="34" xfId="0" applyNumberFormat="1" applyFill="1" applyBorder="1"/>
    <xf numFmtId="164" fontId="4" fillId="2" borderId="17" xfId="0" applyNumberFormat="1" applyFont="1" applyFill="1" applyBorder="1"/>
    <xf numFmtId="164" fontId="0" fillId="6" borderId="17" xfId="0" applyNumberFormat="1" applyFill="1" applyBorder="1"/>
    <xf numFmtId="0" fontId="9" fillId="3" borderId="37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7" fontId="11" fillId="0" borderId="33" xfId="0" applyNumberFormat="1" applyFont="1" applyBorder="1" applyAlignment="1">
      <alignment horizontal="left" vertical="center" wrapText="1"/>
    </xf>
    <xf numFmtId="17" fontId="11" fillId="0" borderId="7" xfId="0" applyNumberFormat="1" applyFont="1" applyBorder="1" applyAlignment="1">
      <alignment horizontal="left" vertical="center" wrapText="1"/>
    </xf>
    <xf numFmtId="17" fontId="11" fillId="0" borderId="35" xfId="0" applyNumberFormat="1" applyFont="1" applyBorder="1" applyAlignment="1">
      <alignment horizontal="left" vertical="center" wrapText="1"/>
    </xf>
    <xf numFmtId="17" fontId="11" fillId="0" borderId="40" xfId="0" applyNumberFormat="1" applyFont="1" applyBorder="1" applyAlignment="1">
      <alignment horizontal="left" vertical="center"/>
    </xf>
    <xf numFmtId="17" fontId="11" fillId="0" borderId="41" xfId="0" applyNumberFormat="1" applyFont="1" applyBorder="1" applyAlignment="1">
      <alignment horizontal="left" vertical="center"/>
    </xf>
    <xf numFmtId="17" fontId="11" fillId="0" borderId="42" xfId="0" applyNumberFormat="1" applyFont="1" applyBorder="1" applyAlignment="1">
      <alignment horizontal="left" vertical="center"/>
    </xf>
    <xf numFmtId="17" fontId="11" fillId="0" borderId="43" xfId="0" applyNumberFormat="1" applyFont="1" applyBorder="1" applyAlignment="1">
      <alignment horizontal="left" vertical="center"/>
    </xf>
    <xf numFmtId="17" fontId="11" fillId="0" borderId="44" xfId="0" applyNumberFormat="1" applyFont="1" applyBorder="1" applyAlignment="1">
      <alignment horizontal="left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3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</cellXfs>
  <cellStyles count="4">
    <cellStyle name="čárky" xfId="1" builtinId="3"/>
    <cellStyle name="měny" xfId="2" builtinId="4"/>
    <cellStyle name="normální" xfId="0" builtinId="0"/>
    <cellStyle name="procent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="85" zoomScaleNormal="85" workbookViewId="0">
      <selection activeCell="K12" sqref="K12"/>
    </sheetView>
  </sheetViews>
  <sheetFormatPr defaultRowHeight="15"/>
  <cols>
    <col min="1" max="1" width="29.5703125" customWidth="1"/>
    <col min="2" max="2" width="14" style="2" customWidth="1"/>
    <col min="3" max="3" width="6.140625" style="2" customWidth="1"/>
    <col min="4" max="5" width="15" customWidth="1"/>
    <col min="6" max="6" width="16.28515625" customWidth="1"/>
    <col min="7" max="7" width="18.28515625" customWidth="1"/>
    <col min="8" max="8" width="16.85546875" customWidth="1"/>
    <col min="9" max="9" width="5.42578125" customWidth="1"/>
    <col min="10" max="12" width="14.42578125" customWidth="1"/>
    <col min="13" max="14" width="15.7109375" customWidth="1"/>
  </cols>
  <sheetData>
    <row r="1" spans="1:8" ht="18.75">
      <c r="A1" s="1" t="s">
        <v>45</v>
      </c>
    </row>
    <row r="2" spans="1:8" ht="15.75">
      <c r="A2" s="3" t="s">
        <v>44</v>
      </c>
    </row>
    <row r="3" spans="1:8" ht="15.75">
      <c r="A3" s="4" t="s">
        <v>0</v>
      </c>
    </row>
    <row r="4" spans="1:8">
      <c r="A4" s="5" t="s">
        <v>40</v>
      </c>
    </row>
    <row r="5" spans="1:8" ht="15.75" thickBot="1">
      <c r="A5" s="5"/>
    </row>
    <row r="6" spans="1:8" ht="16.5" thickBot="1">
      <c r="A6" s="140" t="s">
        <v>1</v>
      </c>
      <c r="B6" s="141"/>
      <c r="C6" s="142"/>
      <c r="D6" s="6">
        <f>5400000-70000</f>
        <v>5330000</v>
      </c>
    </row>
    <row r="7" spans="1:8" ht="15.75">
      <c r="A7" s="143" t="s">
        <v>2</v>
      </c>
      <c r="B7" s="144"/>
      <c r="C7" s="145"/>
      <c r="D7" s="7">
        <v>230000</v>
      </c>
    </row>
    <row r="8" spans="1:8" ht="16.5" thickBot="1">
      <c r="A8" s="146" t="s">
        <v>3</v>
      </c>
      <c r="B8" s="147"/>
      <c r="C8" s="147"/>
      <c r="D8" s="8">
        <f>D6-D7</f>
        <v>5100000</v>
      </c>
    </row>
    <row r="9" spans="1:8" s="11" customFormat="1" ht="16.5" thickBot="1">
      <c r="A9" s="9"/>
      <c r="B9" s="10"/>
      <c r="C9" s="10"/>
      <c r="E9" s="12"/>
      <c r="F9" s="13"/>
    </row>
    <row r="10" spans="1:8" s="9" customFormat="1" ht="16.5" thickBot="1">
      <c r="B10" s="14"/>
      <c r="C10" s="15"/>
      <c r="D10" s="148" t="s">
        <v>41</v>
      </c>
      <c r="E10" s="149"/>
      <c r="F10" s="150"/>
      <c r="G10" s="151" t="s">
        <v>42</v>
      </c>
      <c r="H10" s="136" t="s">
        <v>43</v>
      </c>
    </row>
    <row r="11" spans="1:8" s="20" customFormat="1" ht="16.5" thickBot="1">
      <c r="A11" s="138" t="s">
        <v>39</v>
      </c>
      <c r="B11" s="139"/>
      <c r="C11" s="16"/>
      <c r="D11" s="17" t="s">
        <v>4</v>
      </c>
      <c r="E11" s="18" t="s">
        <v>5</v>
      </c>
      <c r="F11" s="19" t="s">
        <v>6</v>
      </c>
      <c r="G11" s="152"/>
      <c r="H11" s="137"/>
    </row>
    <row r="12" spans="1:8" ht="15.75">
      <c r="A12" s="21" t="s">
        <v>7</v>
      </c>
      <c r="B12" s="22">
        <v>58</v>
      </c>
      <c r="D12" s="23">
        <f t="shared" ref="D12:D36" si="0">$D$46/2</f>
        <v>40800</v>
      </c>
      <c r="E12" s="24">
        <f>B12*E46/2</f>
        <v>85491.329479768785</v>
      </c>
      <c r="F12" s="25">
        <f t="shared" ref="F12:F41" si="1">(D12+E12)</f>
        <v>126291.32947976878</v>
      </c>
      <c r="G12" s="26">
        <f t="shared" ref="G12:G41" si="2">B12*$G$46/2</f>
        <v>85491.3294797688</v>
      </c>
      <c r="H12" s="27">
        <f t="shared" ref="H12:H41" si="3">G12+F12</f>
        <v>211782.65895953757</v>
      </c>
    </row>
    <row r="13" spans="1:8" ht="15.75">
      <c r="A13" s="35" t="s">
        <v>12</v>
      </c>
      <c r="B13" s="29">
        <v>38</v>
      </c>
      <c r="D13" s="30">
        <f t="shared" si="0"/>
        <v>40800</v>
      </c>
      <c r="E13" s="31">
        <f t="shared" ref="E13:E41" si="4">B13*$E$46/2</f>
        <v>56011.560693641615</v>
      </c>
      <c r="F13" s="32">
        <f t="shared" si="1"/>
        <v>96811.560693641615</v>
      </c>
      <c r="G13" s="33">
        <f t="shared" si="2"/>
        <v>56011.56069364163</v>
      </c>
      <c r="H13" s="34">
        <f t="shared" si="3"/>
        <v>152823.12138728326</v>
      </c>
    </row>
    <row r="14" spans="1:8" ht="15.75">
      <c r="A14" s="28" t="s">
        <v>8</v>
      </c>
      <c r="B14" s="29">
        <v>38</v>
      </c>
      <c r="D14" s="30">
        <f t="shared" si="0"/>
        <v>40800</v>
      </c>
      <c r="E14" s="31">
        <f t="shared" si="4"/>
        <v>56011.560693641615</v>
      </c>
      <c r="F14" s="32">
        <f t="shared" si="1"/>
        <v>96811.560693641615</v>
      </c>
      <c r="G14" s="33">
        <f t="shared" si="2"/>
        <v>56011.56069364163</v>
      </c>
      <c r="H14" s="34">
        <f t="shared" si="3"/>
        <v>152823.12138728326</v>
      </c>
    </row>
    <row r="15" spans="1:8" ht="15.75">
      <c r="A15" s="28" t="s">
        <v>11</v>
      </c>
      <c r="B15" s="29">
        <v>34</v>
      </c>
      <c r="D15" s="30">
        <f t="shared" si="0"/>
        <v>40800</v>
      </c>
      <c r="E15" s="31">
        <f t="shared" si="4"/>
        <v>50115.606936416181</v>
      </c>
      <c r="F15" s="32">
        <f t="shared" si="1"/>
        <v>90915.606936416181</v>
      </c>
      <c r="G15" s="33">
        <f t="shared" si="2"/>
        <v>50115.606936416196</v>
      </c>
      <c r="H15" s="34">
        <f t="shared" si="3"/>
        <v>141031.21387283236</v>
      </c>
    </row>
    <row r="16" spans="1:8" ht="15.75">
      <c r="A16" s="35" t="s">
        <v>14</v>
      </c>
      <c r="B16" s="29">
        <v>25</v>
      </c>
      <c r="D16" s="30">
        <f t="shared" si="0"/>
        <v>40800</v>
      </c>
      <c r="E16" s="31">
        <f t="shared" si="4"/>
        <v>36849.710982658959</v>
      </c>
      <c r="F16" s="32">
        <f t="shared" si="1"/>
        <v>77649.710982658959</v>
      </c>
      <c r="G16" s="33">
        <f t="shared" si="2"/>
        <v>36849.710982658966</v>
      </c>
      <c r="H16" s="34">
        <f t="shared" si="3"/>
        <v>114499.42196531792</v>
      </c>
    </row>
    <row r="17" spans="1:8" ht="15.75">
      <c r="A17" s="35" t="s">
        <v>10</v>
      </c>
      <c r="B17" s="29">
        <v>23</v>
      </c>
      <c r="D17" s="30">
        <f t="shared" si="0"/>
        <v>40800</v>
      </c>
      <c r="E17" s="31">
        <f t="shared" si="4"/>
        <v>33901.734104046242</v>
      </c>
      <c r="F17" s="32">
        <f t="shared" si="1"/>
        <v>74701.734104046249</v>
      </c>
      <c r="G17" s="33">
        <f t="shared" si="2"/>
        <v>33901.734104046249</v>
      </c>
      <c r="H17" s="34">
        <f t="shared" si="3"/>
        <v>108603.4682080925</v>
      </c>
    </row>
    <row r="18" spans="1:8" ht="15.75">
      <c r="A18" s="28" t="s">
        <v>9</v>
      </c>
      <c r="B18" s="29">
        <v>22</v>
      </c>
      <c r="D18" s="30">
        <f t="shared" si="0"/>
        <v>40800</v>
      </c>
      <c r="E18" s="31">
        <f t="shared" si="4"/>
        <v>32427.745664739883</v>
      </c>
      <c r="F18" s="32">
        <f t="shared" si="1"/>
        <v>73227.745664739879</v>
      </c>
      <c r="G18" s="33">
        <f t="shared" si="2"/>
        <v>32427.74566473989</v>
      </c>
      <c r="H18" s="34">
        <f t="shared" si="3"/>
        <v>105655.49132947977</v>
      </c>
    </row>
    <row r="19" spans="1:8" ht="15.75">
      <c r="A19" s="28" t="s">
        <v>13</v>
      </c>
      <c r="B19" s="29">
        <v>22</v>
      </c>
      <c r="D19" s="30">
        <f t="shared" si="0"/>
        <v>40800</v>
      </c>
      <c r="E19" s="31">
        <f t="shared" si="4"/>
        <v>32427.745664739883</v>
      </c>
      <c r="F19" s="32">
        <f t="shared" si="1"/>
        <v>73227.745664739879</v>
      </c>
      <c r="G19" s="33">
        <f t="shared" si="2"/>
        <v>32427.74566473989</v>
      </c>
      <c r="H19" s="34">
        <f t="shared" si="3"/>
        <v>105655.49132947977</v>
      </c>
    </row>
    <row r="20" spans="1:8" ht="15.75">
      <c r="A20" s="35" t="s">
        <v>17</v>
      </c>
      <c r="B20" s="29">
        <v>20</v>
      </c>
      <c r="D20" s="30">
        <f t="shared" si="0"/>
        <v>40800</v>
      </c>
      <c r="E20" s="31">
        <f t="shared" si="4"/>
        <v>29479.768786127166</v>
      </c>
      <c r="F20" s="32">
        <f t="shared" si="1"/>
        <v>70279.76878612717</v>
      </c>
      <c r="G20" s="33">
        <f t="shared" si="2"/>
        <v>29479.768786127173</v>
      </c>
      <c r="H20" s="34">
        <f t="shared" si="3"/>
        <v>99759.537572254339</v>
      </c>
    </row>
    <row r="21" spans="1:8" ht="15.75">
      <c r="A21" s="28" t="s">
        <v>21</v>
      </c>
      <c r="B21" s="29">
        <v>19</v>
      </c>
      <c r="D21" s="30">
        <f t="shared" si="0"/>
        <v>40800</v>
      </c>
      <c r="E21" s="31">
        <f t="shared" si="4"/>
        <v>28005.780346820808</v>
      </c>
      <c r="F21" s="32">
        <f t="shared" si="1"/>
        <v>68805.7803468208</v>
      </c>
      <c r="G21" s="33">
        <f t="shared" si="2"/>
        <v>28005.780346820815</v>
      </c>
      <c r="H21" s="34">
        <f t="shared" si="3"/>
        <v>96811.560693641615</v>
      </c>
    </row>
    <row r="22" spans="1:8" ht="15.75">
      <c r="A22" s="28" t="s">
        <v>15</v>
      </c>
      <c r="B22" s="29">
        <v>18</v>
      </c>
      <c r="D22" s="30">
        <f t="shared" si="0"/>
        <v>40800</v>
      </c>
      <c r="E22" s="31">
        <f t="shared" si="4"/>
        <v>26531.791907514449</v>
      </c>
      <c r="F22" s="32">
        <f t="shared" si="1"/>
        <v>67331.791907514445</v>
      </c>
      <c r="G22" s="33">
        <f t="shared" si="2"/>
        <v>26531.791907514456</v>
      </c>
      <c r="H22" s="34">
        <f t="shared" si="3"/>
        <v>93863.583815028906</v>
      </c>
    </row>
    <row r="23" spans="1:8" ht="15.75">
      <c r="A23" s="35" t="s">
        <v>27</v>
      </c>
      <c r="B23" s="29">
        <v>18</v>
      </c>
      <c r="D23" s="30">
        <f t="shared" si="0"/>
        <v>40800</v>
      </c>
      <c r="E23" s="31">
        <f t="shared" si="4"/>
        <v>26531.791907514449</v>
      </c>
      <c r="F23" s="32">
        <f t="shared" si="1"/>
        <v>67331.791907514445</v>
      </c>
      <c r="G23" s="33">
        <f t="shared" si="2"/>
        <v>26531.791907514456</v>
      </c>
      <c r="H23" s="34">
        <f t="shared" si="3"/>
        <v>93863.583815028906</v>
      </c>
    </row>
    <row r="24" spans="1:8" ht="15.75">
      <c r="A24" s="28" t="s">
        <v>20</v>
      </c>
      <c r="B24" s="29">
        <v>17</v>
      </c>
      <c r="D24" s="30">
        <f t="shared" si="0"/>
        <v>40800</v>
      </c>
      <c r="E24" s="31">
        <f t="shared" si="4"/>
        <v>25057.803468208091</v>
      </c>
      <c r="F24" s="32">
        <f t="shared" si="1"/>
        <v>65857.803468208091</v>
      </c>
      <c r="G24" s="33">
        <f t="shared" si="2"/>
        <v>25057.803468208098</v>
      </c>
      <c r="H24" s="34">
        <f t="shared" si="3"/>
        <v>90915.606936416181</v>
      </c>
    </row>
    <row r="25" spans="1:8" ht="15.75">
      <c r="A25" s="35" t="s">
        <v>18</v>
      </c>
      <c r="B25" s="29">
        <v>16</v>
      </c>
      <c r="D25" s="30">
        <f t="shared" si="0"/>
        <v>40800</v>
      </c>
      <c r="E25" s="31">
        <f t="shared" si="4"/>
        <v>23583.815028901732</v>
      </c>
      <c r="F25" s="32">
        <f t="shared" si="1"/>
        <v>64383.815028901736</v>
      </c>
      <c r="G25" s="33">
        <f t="shared" si="2"/>
        <v>23583.815028901739</v>
      </c>
      <c r="H25" s="34">
        <f t="shared" si="3"/>
        <v>87967.630057803472</v>
      </c>
    </row>
    <row r="26" spans="1:8" ht="15.75">
      <c r="A26" s="28" t="s">
        <v>25</v>
      </c>
      <c r="B26" s="29">
        <v>15</v>
      </c>
      <c r="D26" s="30">
        <f t="shared" si="0"/>
        <v>40800</v>
      </c>
      <c r="E26" s="31">
        <f t="shared" si="4"/>
        <v>22109.826589595374</v>
      </c>
      <c r="F26" s="32">
        <f t="shared" si="1"/>
        <v>62909.826589595374</v>
      </c>
      <c r="G26" s="33">
        <f t="shared" si="2"/>
        <v>22109.826589595381</v>
      </c>
      <c r="H26" s="34">
        <f t="shared" si="3"/>
        <v>85019.653179190762</v>
      </c>
    </row>
    <row r="27" spans="1:8" ht="15.75">
      <c r="A27" s="28" t="s">
        <v>28</v>
      </c>
      <c r="B27" s="29">
        <v>15</v>
      </c>
      <c r="D27" s="30">
        <f t="shared" si="0"/>
        <v>40800</v>
      </c>
      <c r="E27" s="31">
        <f t="shared" si="4"/>
        <v>22109.826589595374</v>
      </c>
      <c r="F27" s="32">
        <f t="shared" si="1"/>
        <v>62909.826589595374</v>
      </c>
      <c r="G27" s="33">
        <f t="shared" si="2"/>
        <v>22109.826589595381</v>
      </c>
      <c r="H27" s="34">
        <f t="shared" si="3"/>
        <v>85019.653179190762</v>
      </c>
    </row>
    <row r="28" spans="1:8" ht="15.75">
      <c r="A28" s="35" t="s">
        <v>24</v>
      </c>
      <c r="B28" s="29">
        <v>14</v>
      </c>
      <c r="D28" s="30">
        <f t="shared" si="0"/>
        <v>40800</v>
      </c>
      <c r="E28" s="31">
        <f t="shared" si="4"/>
        <v>20635.838150289015</v>
      </c>
      <c r="F28" s="32">
        <f t="shared" si="1"/>
        <v>61435.838150289012</v>
      </c>
      <c r="G28" s="33">
        <f t="shared" si="2"/>
        <v>20635.838150289022</v>
      </c>
      <c r="H28" s="34">
        <f t="shared" si="3"/>
        <v>82071.676300578038</v>
      </c>
    </row>
    <row r="29" spans="1:8" ht="15.75">
      <c r="A29" s="28" t="s">
        <v>23</v>
      </c>
      <c r="B29" s="29">
        <v>14</v>
      </c>
      <c r="D29" s="30">
        <f t="shared" si="0"/>
        <v>40800</v>
      </c>
      <c r="E29" s="31">
        <f t="shared" si="4"/>
        <v>20635.838150289015</v>
      </c>
      <c r="F29" s="32">
        <f t="shared" si="1"/>
        <v>61435.838150289012</v>
      </c>
      <c r="G29" s="33">
        <f t="shared" si="2"/>
        <v>20635.838150289022</v>
      </c>
      <c r="H29" s="34">
        <f t="shared" si="3"/>
        <v>82071.676300578038</v>
      </c>
    </row>
    <row r="30" spans="1:8" ht="15.75">
      <c r="A30" s="71" t="s">
        <v>16</v>
      </c>
      <c r="B30" s="72">
        <v>13</v>
      </c>
      <c r="D30" s="30">
        <f t="shared" si="0"/>
        <v>40800</v>
      </c>
      <c r="E30" s="31">
        <f t="shared" si="4"/>
        <v>19161.849710982657</v>
      </c>
      <c r="F30" s="32">
        <f t="shared" si="1"/>
        <v>59961.849710982657</v>
      </c>
      <c r="G30" s="33">
        <f t="shared" si="2"/>
        <v>19161.849710982664</v>
      </c>
      <c r="H30" s="34">
        <f t="shared" si="3"/>
        <v>79123.699421965313</v>
      </c>
    </row>
    <row r="31" spans="1:8" ht="15.75">
      <c r="A31" s="28" t="s">
        <v>19</v>
      </c>
      <c r="B31" s="29">
        <v>12</v>
      </c>
      <c r="D31" s="38">
        <f t="shared" si="0"/>
        <v>40800</v>
      </c>
      <c r="E31" s="39">
        <f t="shared" si="4"/>
        <v>17687.861271676298</v>
      </c>
      <c r="F31" s="40">
        <f t="shared" si="1"/>
        <v>58487.861271676302</v>
      </c>
      <c r="G31" s="33">
        <f t="shared" si="2"/>
        <v>17687.861271676305</v>
      </c>
      <c r="H31" s="27">
        <f t="shared" si="3"/>
        <v>76175.722543352604</v>
      </c>
    </row>
    <row r="32" spans="1:8" ht="15.75">
      <c r="A32" s="28" t="s">
        <v>22</v>
      </c>
      <c r="B32" s="29">
        <v>10</v>
      </c>
      <c r="D32" s="30">
        <f t="shared" si="0"/>
        <v>40800</v>
      </c>
      <c r="E32" s="31">
        <f t="shared" si="4"/>
        <v>14739.884393063583</v>
      </c>
      <c r="F32" s="32">
        <f t="shared" si="1"/>
        <v>55539.884393063585</v>
      </c>
      <c r="G32" s="33">
        <f t="shared" si="2"/>
        <v>14739.884393063587</v>
      </c>
      <c r="H32" s="34">
        <f t="shared" si="3"/>
        <v>70279.76878612717</v>
      </c>
    </row>
    <row r="33" spans="1:14" ht="15.75">
      <c r="A33" s="28" t="s">
        <v>33</v>
      </c>
      <c r="B33" s="29">
        <v>10</v>
      </c>
      <c r="D33" s="30">
        <f t="shared" si="0"/>
        <v>40800</v>
      </c>
      <c r="E33" s="31">
        <f t="shared" si="4"/>
        <v>14739.884393063583</v>
      </c>
      <c r="F33" s="32">
        <f t="shared" si="1"/>
        <v>55539.884393063585</v>
      </c>
      <c r="G33" s="33">
        <f t="shared" si="2"/>
        <v>14739.884393063587</v>
      </c>
      <c r="H33" s="34">
        <f t="shared" si="3"/>
        <v>70279.76878612717</v>
      </c>
    </row>
    <row r="34" spans="1:14" ht="15.75">
      <c r="A34" s="28" t="s">
        <v>34</v>
      </c>
      <c r="B34" s="29">
        <v>9</v>
      </c>
      <c r="D34" s="30">
        <f t="shared" si="0"/>
        <v>40800</v>
      </c>
      <c r="E34" s="31">
        <f t="shared" si="4"/>
        <v>13265.895953757225</v>
      </c>
      <c r="F34" s="32">
        <f t="shared" si="1"/>
        <v>54065.895953757223</v>
      </c>
      <c r="G34" s="33">
        <f t="shared" si="2"/>
        <v>13265.895953757228</v>
      </c>
      <c r="H34" s="34">
        <f t="shared" si="3"/>
        <v>67331.791907514445</v>
      </c>
    </row>
    <row r="35" spans="1:14" ht="15.75">
      <c r="A35" s="28" t="s">
        <v>26</v>
      </c>
      <c r="B35" s="29">
        <v>8</v>
      </c>
      <c r="D35" s="30">
        <f t="shared" si="0"/>
        <v>40800</v>
      </c>
      <c r="E35" s="31">
        <f t="shared" si="4"/>
        <v>11791.907514450866</v>
      </c>
      <c r="F35" s="32">
        <f t="shared" si="1"/>
        <v>52591.907514450868</v>
      </c>
      <c r="G35" s="33">
        <f t="shared" si="2"/>
        <v>11791.90751445087</v>
      </c>
      <c r="H35" s="34">
        <f t="shared" si="3"/>
        <v>64383.815028901736</v>
      </c>
    </row>
    <row r="36" spans="1:14" ht="16.5" thickBot="1">
      <c r="A36" s="85" t="s">
        <v>38</v>
      </c>
      <c r="B36" s="87">
        <v>8</v>
      </c>
      <c r="C36" s="2">
        <f>COUNT(B10:B36)</f>
        <v>25</v>
      </c>
      <c r="D36" s="49">
        <f t="shared" si="0"/>
        <v>40800</v>
      </c>
      <c r="E36" s="50">
        <f t="shared" si="4"/>
        <v>11791.907514450866</v>
      </c>
      <c r="F36" s="51">
        <f t="shared" si="1"/>
        <v>52591.907514450868</v>
      </c>
      <c r="G36" s="52">
        <f t="shared" si="2"/>
        <v>11791.90751445087</v>
      </c>
      <c r="H36" s="53">
        <f t="shared" si="3"/>
        <v>64383.815028901736</v>
      </c>
    </row>
    <row r="37" spans="1:14" ht="15.75">
      <c r="A37" s="86" t="s">
        <v>35</v>
      </c>
      <c r="B37" s="88">
        <v>7</v>
      </c>
      <c r="D37" s="38"/>
      <c r="E37" s="39">
        <f t="shared" si="4"/>
        <v>10317.919075144508</v>
      </c>
      <c r="F37" s="40">
        <f t="shared" si="1"/>
        <v>10317.919075144508</v>
      </c>
      <c r="G37" s="26">
        <f t="shared" si="2"/>
        <v>10317.919075144511</v>
      </c>
      <c r="H37" s="27">
        <f t="shared" si="3"/>
        <v>20635.838150289019</v>
      </c>
    </row>
    <row r="38" spans="1:14" ht="15.75">
      <c r="A38" s="41" t="s">
        <v>29</v>
      </c>
      <c r="B38" s="42">
        <v>5</v>
      </c>
      <c r="C38" s="43"/>
      <c r="D38" s="44"/>
      <c r="E38" s="45">
        <f t="shared" si="4"/>
        <v>7369.9421965317915</v>
      </c>
      <c r="F38" s="46">
        <f t="shared" si="1"/>
        <v>7369.9421965317915</v>
      </c>
      <c r="G38" s="47">
        <f t="shared" si="2"/>
        <v>7369.9421965317933</v>
      </c>
      <c r="H38" s="48">
        <f t="shared" si="3"/>
        <v>14739.884393063585</v>
      </c>
    </row>
    <row r="39" spans="1:14" ht="15.75">
      <c r="A39" s="28" t="s">
        <v>32</v>
      </c>
      <c r="B39" s="29">
        <v>4</v>
      </c>
      <c r="D39" s="73"/>
      <c r="E39" s="74">
        <f t="shared" si="4"/>
        <v>5895.953757225433</v>
      </c>
      <c r="F39" s="75">
        <f t="shared" si="1"/>
        <v>5895.953757225433</v>
      </c>
      <c r="G39" s="76">
        <f t="shared" si="2"/>
        <v>5895.9537572254349</v>
      </c>
      <c r="H39" s="77">
        <f t="shared" si="3"/>
        <v>11791.907514450868</v>
      </c>
    </row>
    <row r="40" spans="1:14" ht="15.75">
      <c r="A40" s="78" t="s">
        <v>30</v>
      </c>
      <c r="B40" s="79">
        <v>4</v>
      </c>
      <c r="C40" s="43"/>
      <c r="D40" s="80"/>
      <c r="E40" s="81">
        <f t="shared" si="4"/>
        <v>5895.953757225433</v>
      </c>
      <c r="F40" s="82">
        <f t="shared" si="1"/>
        <v>5895.953757225433</v>
      </c>
      <c r="G40" s="83">
        <f t="shared" si="2"/>
        <v>5895.9537572254349</v>
      </c>
      <c r="H40" s="84">
        <f t="shared" si="3"/>
        <v>11791.907514450868</v>
      </c>
    </row>
    <row r="41" spans="1:14" ht="16.5" thickBot="1">
      <c r="A41" s="36" t="s">
        <v>31</v>
      </c>
      <c r="B41" s="37">
        <v>3</v>
      </c>
      <c r="D41" s="49"/>
      <c r="E41" s="50">
        <f t="shared" si="4"/>
        <v>4421.9653179190746</v>
      </c>
      <c r="F41" s="51">
        <f t="shared" si="1"/>
        <v>4421.9653179190746</v>
      </c>
      <c r="G41" s="52">
        <f t="shared" si="2"/>
        <v>4421.9653179190764</v>
      </c>
      <c r="H41" s="53">
        <f t="shared" si="3"/>
        <v>8843.9306358381509</v>
      </c>
    </row>
    <row r="42" spans="1:14" ht="15.75">
      <c r="A42" s="54" t="s">
        <v>36</v>
      </c>
      <c r="B42" s="55">
        <f>SUM(B12:B41)</f>
        <v>519</v>
      </c>
      <c r="C42" s="56">
        <f>SUM(C30:C41)</f>
        <v>25</v>
      </c>
      <c r="D42" s="57">
        <f>SUM(D12:D41)</f>
        <v>1020000</v>
      </c>
      <c r="E42" s="57">
        <f>SUM(E12:E41)</f>
        <v>764999.99999999977</v>
      </c>
      <c r="F42" s="58">
        <f>SUM(F12:F41)</f>
        <v>1784999.9999999998</v>
      </c>
      <c r="G42" s="58">
        <f>SUM(G12:G41)</f>
        <v>765000</v>
      </c>
      <c r="H42" s="58">
        <f>SUM(H12:H41)</f>
        <v>2550000.0000000005</v>
      </c>
    </row>
    <row r="43" spans="1:14" ht="15.75">
      <c r="A43" s="59"/>
      <c r="B43" s="60"/>
      <c r="D43" s="57"/>
      <c r="E43" s="57"/>
      <c r="F43" s="57"/>
      <c r="G43" s="57"/>
      <c r="H43" s="57"/>
    </row>
    <row r="44" spans="1:14" ht="18.75" customHeight="1">
      <c r="A44" s="61" t="s">
        <v>37</v>
      </c>
      <c r="B44" s="62">
        <v>0.7</v>
      </c>
      <c r="D44" s="63">
        <v>0.4</v>
      </c>
      <c r="E44" s="63">
        <f>F44-D44</f>
        <v>0.29999999999999993</v>
      </c>
      <c r="F44" s="63">
        <f>B44</f>
        <v>0.7</v>
      </c>
      <c r="G44" s="64">
        <f>1-F44</f>
        <v>0.30000000000000004</v>
      </c>
      <c r="H44" s="63">
        <f>H45/H45</f>
        <v>1</v>
      </c>
    </row>
    <row r="45" spans="1:14" ht="13.5" hidden="1" customHeight="1">
      <c r="D45" s="65">
        <f>H45*D44</f>
        <v>2040000</v>
      </c>
      <c r="E45" s="65">
        <f>H45*E44</f>
        <v>1529999.9999999998</v>
      </c>
      <c r="F45" s="65">
        <f>H45*F44</f>
        <v>3570000</v>
      </c>
      <c r="G45" s="65">
        <f>H45*G44</f>
        <v>1530000.0000000002</v>
      </c>
      <c r="H45" s="66">
        <f>D8</f>
        <v>5100000</v>
      </c>
      <c r="J45" s="65" t="e">
        <f>#REF!*#REF!</f>
        <v>#REF!</v>
      </c>
      <c r="K45" s="65" t="e">
        <f>#REF!*#REF!</f>
        <v>#REF!</v>
      </c>
      <c r="L45" s="67"/>
      <c r="M45" s="65"/>
      <c r="N45" s="66" t="e">
        <f>#REF!</f>
        <v>#REF!</v>
      </c>
    </row>
    <row r="46" spans="1:14" ht="16.5" hidden="1" customHeight="1">
      <c r="D46" s="68">
        <f>D45/C42</f>
        <v>81600</v>
      </c>
      <c r="E46" s="68">
        <f>E45/B42</f>
        <v>2947.9768786127165</v>
      </c>
      <c r="F46" s="68">
        <f>F45/B42</f>
        <v>6878.6127167630057</v>
      </c>
      <c r="G46" s="68">
        <f>G45/B42</f>
        <v>2947.9768786127174</v>
      </c>
      <c r="H46" s="69">
        <f>H45/B42</f>
        <v>9826.5895953757226</v>
      </c>
      <c r="J46" s="68" t="e">
        <f>J45/C30</f>
        <v>#REF!</v>
      </c>
      <c r="K46" s="68" t="e">
        <f>K45/B42</f>
        <v>#REF!</v>
      </c>
      <c r="M46" s="68"/>
      <c r="N46" s="69"/>
    </row>
    <row r="48" spans="1:14">
      <c r="D48" s="70"/>
      <c r="E48" s="70"/>
      <c r="F48" s="70"/>
      <c r="G48" s="70"/>
      <c r="H48" s="70"/>
    </row>
  </sheetData>
  <mergeCells count="7">
    <mergeCell ref="H10:H11"/>
    <mergeCell ref="A11:B11"/>
    <mergeCell ref="A6:C6"/>
    <mergeCell ref="A7:C7"/>
    <mergeCell ref="A8:C8"/>
    <mergeCell ref="D10:F10"/>
    <mergeCell ref="G10:G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opLeftCell="A25" workbookViewId="0">
      <selection sqref="A1:H43"/>
    </sheetView>
  </sheetViews>
  <sheetFormatPr defaultRowHeight="15"/>
  <cols>
    <col min="1" max="1" width="29.5703125" customWidth="1"/>
    <col min="2" max="2" width="14" style="2" customWidth="1"/>
    <col min="3" max="3" width="6.140625" style="2" customWidth="1"/>
    <col min="4" max="5" width="15" customWidth="1"/>
    <col min="6" max="6" width="14.42578125" customWidth="1"/>
    <col min="7" max="7" width="15.7109375" customWidth="1"/>
    <col min="8" max="8" width="16.85546875" customWidth="1"/>
    <col min="9" max="9" width="5.42578125" customWidth="1"/>
    <col min="10" max="12" width="14.42578125" customWidth="1"/>
    <col min="13" max="14" width="15.7109375" customWidth="1"/>
  </cols>
  <sheetData>
    <row r="1" spans="1:8" ht="18.75">
      <c r="A1" s="1" t="s">
        <v>46</v>
      </c>
    </row>
    <row r="2" spans="1:8" ht="15.75">
      <c r="A2" s="3" t="s">
        <v>47</v>
      </c>
    </row>
    <row r="3" spans="1:8" ht="15.75">
      <c r="A3" s="4" t="s">
        <v>0</v>
      </c>
    </row>
    <row r="4" spans="1:8">
      <c r="A4" s="5" t="s">
        <v>48</v>
      </c>
    </row>
    <row r="5" spans="1:8" ht="15.75" thickBot="1">
      <c r="A5" s="5"/>
    </row>
    <row r="6" spans="1:8" ht="16.5" thickBot="1">
      <c r="A6" s="140" t="s">
        <v>1</v>
      </c>
      <c r="B6" s="141"/>
      <c r="C6" s="142"/>
      <c r="D6" s="6">
        <f>5400000-70000</f>
        <v>5330000</v>
      </c>
    </row>
    <row r="7" spans="1:8" ht="15.75">
      <c r="A7" s="143" t="s">
        <v>2</v>
      </c>
      <c r="B7" s="144"/>
      <c r="C7" s="145"/>
      <c r="D7" s="7">
        <v>230000</v>
      </c>
    </row>
    <row r="8" spans="1:8" ht="16.5" thickBot="1">
      <c r="A8" s="146" t="s">
        <v>3</v>
      </c>
      <c r="B8" s="147"/>
      <c r="C8" s="147"/>
      <c r="D8" s="8">
        <f>D6-D7</f>
        <v>5100000</v>
      </c>
    </row>
    <row r="9" spans="1:8" s="11" customFormat="1" ht="16.5" thickBot="1">
      <c r="A9" s="9"/>
      <c r="B9" s="10"/>
      <c r="C9" s="10"/>
      <c r="E9" s="12"/>
      <c r="F9" s="13"/>
    </row>
    <row r="10" spans="1:8" s="9" customFormat="1" ht="16.5" thickBot="1">
      <c r="B10" s="14"/>
      <c r="C10" s="15"/>
      <c r="D10" s="148" t="s">
        <v>49</v>
      </c>
      <c r="E10" s="149"/>
      <c r="F10" s="150"/>
      <c r="G10" s="151" t="s">
        <v>50</v>
      </c>
      <c r="H10" s="136" t="s">
        <v>51</v>
      </c>
    </row>
    <row r="11" spans="1:8" s="20" customFormat="1" ht="16.5" thickBot="1">
      <c r="A11" s="138" t="s">
        <v>52</v>
      </c>
      <c r="B11" s="139"/>
      <c r="C11" s="16"/>
      <c r="D11" s="17" t="s">
        <v>4</v>
      </c>
      <c r="E11" s="18" t="s">
        <v>5</v>
      </c>
      <c r="F11" s="19" t="s">
        <v>6</v>
      </c>
      <c r="G11" s="152"/>
      <c r="H11" s="137"/>
    </row>
    <row r="12" spans="1:8" ht="15.75">
      <c r="A12" s="21" t="s">
        <v>7</v>
      </c>
      <c r="B12" s="22">
        <v>50</v>
      </c>
      <c r="D12" s="23">
        <f t="shared" ref="D12:D40" si="0">$D$45/2</f>
        <v>35172.413793103449</v>
      </c>
      <c r="E12" s="24">
        <f>B12*E45/2</f>
        <v>105662.98342541436</v>
      </c>
      <c r="F12" s="25">
        <f t="shared" ref="F12:F40" si="1">(D12+E12)</f>
        <v>140835.39721851781</v>
      </c>
      <c r="G12" s="26">
        <f t="shared" ref="G12:G40" si="2">B12*$G$45/2</f>
        <v>105662.98342541438</v>
      </c>
      <c r="H12" s="27">
        <f t="shared" ref="H12:H40" si="3">G12+F12</f>
        <v>246498.38064393221</v>
      </c>
    </row>
    <row r="13" spans="1:8" ht="15.75">
      <c r="A13" s="28" t="s">
        <v>8</v>
      </c>
      <c r="B13" s="29">
        <v>22</v>
      </c>
      <c r="D13" s="30">
        <f t="shared" si="0"/>
        <v>35172.413793103449</v>
      </c>
      <c r="E13" s="31">
        <f t="shared" ref="E13:E40" si="4">B13*$E$45/2</f>
        <v>46491.71270718232</v>
      </c>
      <c r="F13" s="32">
        <f t="shared" si="1"/>
        <v>81664.126500285769</v>
      </c>
      <c r="G13" s="33">
        <f t="shared" si="2"/>
        <v>46491.712707182327</v>
      </c>
      <c r="H13" s="34">
        <f t="shared" si="3"/>
        <v>128155.83920746809</v>
      </c>
    </row>
    <row r="14" spans="1:8" ht="15.75">
      <c r="A14" s="28" t="s">
        <v>9</v>
      </c>
      <c r="B14" s="29">
        <v>21</v>
      </c>
      <c r="D14" s="30">
        <f t="shared" si="0"/>
        <v>35172.413793103449</v>
      </c>
      <c r="E14" s="31">
        <f t="shared" si="4"/>
        <v>44378.45303867403</v>
      </c>
      <c r="F14" s="32">
        <f t="shared" si="1"/>
        <v>79550.866831777472</v>
      </c>
      <c r="G14" s="33">
        <f t="shared" si="2"/>
        <v>44378.453038674037</v>
      </c>
      <c r="H14" s="34">
        <f t="shared" si="3"/>
        <v>123929.31987045151</v>
      </c>
    </row>
    <row r="15" spans="1:8" ht="15.75">
      <c r="A15" s="35" t="s">
        <v>10</v>
      </c>
      <c r="B15" s="29">
        <v>19</v>
      </c>
      <c r="D15" s="30">
        <f t="shared" si="0"/>
        <v>35172.413793103449</v>
      </c>
      <c r="E15" s="31">
        <f t="shared" si="4"/>
        <v>40151.933701657457</v>
      </c>
      <c r="F15" s="32">
        <f t="shared" si="1"/>
        <v>75324.347494760907</v>
      </c>
      <c r="G15" s="33">
        <f t="shared" si="2"/>
        <v>40151.933701657465</v>
      </c>
      <c r="H15" s="34">
        <f t="shared" si="3"/>
        <v>115476.28119641836</v>
      </c>
    </row>
    <row r="16" spans="1:8" ht="15.75">
      <c r="A16" s="28" t="s">
        <v>11</v>
      </c>
      <c r="B16" s="29">
        <v>18</v>
      </c>
      <c r="D16" s="30">
        <f t="shared" si="0"/>
        <v>35172.413793103449</v>
      </c>
      <c r="E16" s="31">
        <f t="shared" si="4"/>
        <v>38038.674033149167</v>
      </c>
      <c r="F16" s="32">
        <f t="shared" si="1"/>
        <v>73211.087826252624</v>
      </c>
      <c r="G16" s="33">
        <f t="shared" si="2"/>
        <v>38038.674033149175</v>
      </c>
      <c r="H16" s="34">
        <f t="shared" si="3"/>
        <v>111249.7618594018</v>
      </c>
    </row>
    <row r="17" spans="1:8" ht="15.75">
      <c r="A17" s="35" t="s">
        <v>12</v>
      </c>
      <c r="B17" s="29">
        <v>18</v>
      </c>
      <c r="D17" s="30">
        <f t="shared" si="0"/>
        <v>35172.413793103449</v>
      </c>
      <c r="E17" s="31">
        <f t="shared" si="4"/>
        <v>38038.674033149167</v>
      </c>
      <c r="F17" s="32">
        <f t="shared" si="1"/>
        <v>73211.087826252624</v>
      </c>
      <c r="G17" s="33">
        <f t="shared" si="2"/>
        <v>38038.674033149175</v>
      </c>
      <c r="H17" s="34">
        <f t="shared" si="3"/>
        <v>111249.7618594018</v>
      </c>
    </row>
    <row r="18" spans="1:8" ht="15.75">
      <c r="A18" s="28" t="s">
        <v>13</v>
      </c>
      <c r="B18" s="29">
        <v>18</v>
      </c>
      <c r="D18" s="30">
        <f t="shared" si="0"/>
        <v>35172.413793103449</v>
      </c>
      <c r="E18" s="31">
        <f t="shared" si="4"/>
        <v>38038.674033149167</v>
      </c>
      <c r="F18" s="32">
        <f t="shared" si="1"/>
        <v>73211.087826252624</v>
      </c>
      <c r="G18" s="33">
        <f t="shared" si="2"/>
        <v>38038.674033149175</v>
      </c>
      <c r="H18" s="34">
        <f t="shared" si="3"/>
        <v>111249.7618594018</v>
      </c>
    </row>
    <row r="19" spans="1:8" ht="15.75">
      <c r="A19" s="35" t="s">
        <v>14</v>
      </c>
      <c r="B19" s="29">
        <v>17</v>
      </c>
      <c r="D19" s="30">
        <f t="shared" si="0"/>
        <v>35172.413793103449</v>
      </c>
      <c r="E19" s="31">
        <f t="shared" si="4"/>
        <v>35925.414364640885</v>
      </c>
      <c r="F19" s="32">
        <f t="shared" si="1"/>
        <v>71097.828157744341</v>
      </c>
      <c r="G19" s="33">
        <f t="shared" si="2"/>
        <v>35925.414364640892</v>
      </c>
      <c r="H19" s="34">
        <f t="shared" si="3"/>
        <v>107023.24252238523</v>
      </c>
    </row>
    <row r="20" spans="1:8" ht="15.75">
      <c r="A20" s="28" t="s">
        <v>15</v>
      </c>
      <c r="B20" s="29">
        <v>15</v>
      </c>
      <c r="D20" s="30">
        <f t="shared" si="0"/>
        <v>35172.413793103449</v>
      </c>
      <c r="E20" s="31">
        <f t="shared" si="4"/>
        <v>31698.895027624309</v>
      </c>
      <c r="F20" s="32">
        <f t="shared" si="1"/>
        <v>66871.308820727761</v>
      </c>
      <c r="G20" s="33">
        <f t="shared" si="2"/>
        <v>31698.895027624316</v>
      </c>
      <c r="H20" s="34">
        <f t="shared" si="3"/>
        <v>98570.203848352074</v>
      </c>
    </row>
    <row r="21" spans="1:8" ht="15.75">
      <c r="A21" s="28" t="s">
        <v>16</v>
      </c>
      <c r="B21" s="29">
        <v>15</v>
      </c>
      <c r="D21" s="30">
        <f t="shared" si="0"/>
        <v>35172.413793103449</v>
      </c>
      <c r="E21" s="31">
        <f t="shared" si="4"/>
        <v>31698.895027624309</v>
      </c>
      <c r="F21" s="32">
        <f t="shared" si="1"/>
        <v>66871.308820727761</v>
      </c>
      <c r="G21" s="33">
        <f t="shared" si="2"/>
        <v>31698.895027624316</v>
      </c>
      <c r="H21" s="34">
        <f t="shared" si="3"/>
        <v>98570.203848352074</v>
      </c>
    </row>
    <row r="22" spans="1:8" ht="15.75">
      <c r="A22" s="35" t="s">
        <v>17</v>
      </c>
      <c r="B22" s="29">
        <v>13</v>
      </c>
      <c r="D22" s="30">
        <f t="shared" si="0"/>
        <v>35172.413793103449</v>
      </c>
      <c r="E22" s="31">
        <f t="shared" si="4"/>
        <v>27472.375690607732</v>
      </c>
      <c r="F22" s="32">
        <f t="shared" si="1"/>
        <v>62644.789483711182</v>
      </c>
      <c r="G22" s="33">
        <f t="shared" si="2"/>
        <v>27472.37569060774</v>
      </c>
      <c r="H22" s="34">
        <f t="shared" si="3"/>
        <v>90117.165174318914</v>
      </c>
    </row>
    <row r="23" spans="1:8" ht="15.75">
      <c r="A23" s="35" t="s">
        <v>18</v>
      </c>
      <c r="B23" s="29">
        <v>13</v>
      </c>
      <c r="D23" s="30">
        <f t="shared" si="0"/>
        <v>35172.413793103449</v>
      </c>
      <c r="E23" s="31">
        <f t="shared" si="4"/>
        <v>27472.375690607732</v>
      </c>
      <c r="F23" s="32">
        <f t="shared" si="1"/>
        <v>62644.789483711182</v>
      </c>
      <c r="G23" s="33">
        <f t="shared" si="2"/>
        <v>27472.37569060774</v>
      </c>
      <c r="H23" s="34">
        <f t="shared" si="3"/>
        <v>90117.165174318914</v>
      </c>
    </row>
    <row r="24" spans="1:8" ht="15.75">
      <c r="A24" s="28" t="s">
        <v>19</v>
      </c>
      <c r="B24" s="29">
        <v>13</v>
      </c>
      <c r="D24" s="30">
        <f t="shared" si="0"/>
        <v>35172.413793103449</v>
      </c>
      <c r="E24" s="31">
        <f t="shared" si="4"/>
        <v>27472.375690607732</v>
      </c>
      <c r="F24" s="32">
        <f t="shared" si="1"/>
        <v>62644.789483711182</v>
      </c>
      <c r="G24" s="33">
        <f t="shared" si="2"/>
        <v>27472.37569060774</v>
      </c>
      <c r="H24" s="34">
        <f t="shared" si="3"/>
        <v>90117.165174318914</v>
      </c>
    </row>
    <row r="25" spans="1:8" ht="15.75">
      <c r="A25" s="28" t="s">
        <v>20</v>
      </c>
      <c r="B25" s="29">
        <v>13</v>
      </c>
      <c r="D25" s="30">
        <f t="shared" si="0"/>
        <v>35172.413793103449</v>
      </c>
      <c r="E25" s="31">
        <f t="shared" si="4"/>
        <v>27472.375690607732</v>
      </c>
      <c r="F25" s="32">
        <f t="shared" si="1"/>
        <v>62644.789483711182</v>
      </c>
      <c r="G25" s="33">
        <f t="shared" si="2"/>
        <v>27472.37569060774</v>
      </c>
      <c r="H25" s="34">
        <f t="shared" si="3"/>
        <v>90117.165174318914</v>
      </c>
    </row>
    <row r="26" spans="1:8" ht="15.75">
      <c r="A26" s="28" t="s">
        <v>21</v>
      </c>
      <c r="B26" s="29">
        <v>13</v>
      </c>
      <c r="D26" s="30">
        <f t="shared" si="0"/>
        <v>35172.413793103449</v>
      </c>
      <c r="E26" s="31">
        <f t="shared" si="4"/>
        <v>27472.375690607732</v>
      </c>
      <c r="F26" s="32">
        <f t="shared" si="1"/>
        <v>62644.789483711182</v>
      </c>
      <c r="G26" s="33">
        <f t="shared" si="2"/>
        <v>27472.37569060774</v>
      </c>
      <c r="H26" s="34">
        <f t="shared" si="3"/>
        <v>90117.165174318914</v>
      </c>
    </row>
    <row r="27" spans="1:8" ht="15.75">
      <c r="A27" s="28" t="s">
        <v>22</v>
      </c>
      <c r="B27" s="29">
        <v>11</v>
      </c>
      <c r="C27" s="89"/>
      <c r="D27" s="30">
        <f t="shared" si="0"/>
        <v>35172.413793103449</v>
      </c>
      <c r="E27" s="31">
        <f t="shared" si="4"/>
        <v>23245.85635359116</v>
      </c>
      <c r="F27" s="32">
        <f t="shared" si="1"/>
        <v>58418.270146694609</v>
      </c>
      <c r="G27" s="33">
        <f t="shared" si="2"/>
        <v>23245.856353591163</v>
      </c>
      <c r="H27" s="34">
        <f t="shared" si="3"/>
        <v>81664.126500285769</v>
      </c>
    </row>
    <row r="28" spans="1:8" ht="15.75">
      <c r="A28" s="28" t="s">
        <v>23</v>
      </c>
      <c r="B28" s="29">
        <v>10</v>
      </c>
      <c r="D28" s="30">
        <f t="shared" si="0"/>
        <v>35172.413793103449</v>
      </c>
      <c r="E28" s="31">
        <f t="shared" si="4"/>
        <v>21132.59668508287</v>
      </c>
      <c r="F28" s="32">
        <f t="shared" si="1"/>
        <v>56305.010478186319</v>
      </c>
      <c r="G28" s="33">
        <f t="shared" si="2"/>
        <v>21132.596685082877</v>
      </c>
      <c r="H28" s="34">
        <f t="shared" si="3"/>
        <v>77437.607163269189</v>
      </c>
    </row>
    <row r="29" spans="1:8" ht="15.75">
      <c r="A29" s="35" t="s">
        <v>24</v>
      </c>
      <c r="B29" s="29">
        <v>10</v>
      </c>
      <c r="D29" s="30">
        <f t="shared" si="0"/>
        <v>35172.413793103449</v>
      </c>
      <c r="E29" s="31">
        <f t="shared" si="4"/>
        <v>21132.59668508287</v>
      </c>
      <c r="F29" s="32">
        <f t="shared" si="1"/>
        <v>56305.010478186319</v>
      </c>
      <c r="G29" s="33">
        <f t="shared" si="2"/>
        <v>21132.596685082877</v>
      </c>
      <c r="H29" s="34">
        <f t="shared" si="3"/>
        <v>77437.607163269189</v>
      </c>
    </row>
    <row r="30" spans="1:8" ht="16.5" thickBot="1">
      <c r="A30" s="36" t="s">
        <v>25</v>
      </c>
      <c r="B30" s="37">
        <v>9</v>
      </c>
      <c r="C30" s="2">
        <f>COUNT(B12:B30)</f>
        <v>19</v>
      </c>
      <c r="D30" s="30">
        <f t="shared" si="0"/>
        <v>35172.413793103449</v>
      </c>
      <c r="E30" s="31">
        <f t="shared" si="4"/>
        <v>19019.337016574584</v>
      </c>
      <c r="F30" s="32">
        <f t="shared" si="1"/>
        <v>54191.750809678037</v>
      </c>
      <c r="G30" s="33">
        <f t="shared" si="2"/>
        <v>19019.337016574587</v>
      </c>
      <c r="H30" s="34">
        <f t="shared" si="3"/>
        <v>73211.087826252624</v>
      </c>
    </row>
    <row r="31" spans="1:8" ht="15.75">
      <c r="A31" s="90" t="s">
        <v>26</v>
      </c>
      <c r="B31" s="22">
        <v>7</v>
      </c>
      <c r="D31" s="38">
        <f t="shared" si="0"/>
        <v>35172.413793103449</v>
      </c>
      <c r="E31" s="39">
        <f t="shared" si="4"/>
        <v>14792.817679558011</v>
      </c>
      <c r="F31" s="40">
        <f t="shared" si="1"/>
        <v>49965.231472661457</v>
      </c>
      <c r="G31" s="33">
        <f t="shared" si="2"/>
        <v>14792.817679558013</v>
      </c>
      <c r="H31" s="27">
        <f t="shared" si="3"/>
        <v>64758.049152219472</v>
      </c>
    </row>
    <row r="32" spans="1:8" ht="15.75">
      <c r="A32" s="35" t="s">
        <v>27</v>
      </c>
      <c r="B32" s="29">
        <v>7</v>
      </c>
      <c r="D32" s="30">
        <f t="shared" si="0"/>
        <v>35172.413793103449</v>
      </c>
      <c r="E32" s="31">
        <f t="shared" si="4"/>
        <v>14792.817679558011</v>
      </c>
      <c r="F32" s="32">
        <f t="shared" si="1"/>
        <v>49965.231472661457</v>
      </c>
      <c r="G32" s="33">
        <f t="shared" si="2"/>
        <v>14792.817679558013</v>
      </c>
      <c r="H32" s="34">
        <f t="shared" si="3"/>
        <v>64758.049152219472</v>
      </c>
    </row>
    <row r="33" spans="1:14" ht="15.75">
      <c r="A33" s="28" t="s">
        <v>28</v>
      </c>
      <c r="B33" s="29">
        <v>6</v>
      </c>
      <c r="D33" s="30">
        <f t="shared" si="0"/>
        <v>35172.413793103449</v>
      </c>
      <c r="E33" s="31">
        <f t="shared" si="4"/>
        <v>12679.558011049723</v>
      </c>
      <c r="F33" s="32">
        <f t="shared" si="1"/>
        <v>47851.971804153174</v>
      </c>
      <c r="G33" s="33">
        <f t="shared" si="2"/>
        <v>12679.558011049725</v>
      </c>
      <c r="H33" s="34">
        <f t="shared" si="3"/>
        <v>60531.529815202899</v>
      </c>
    </row>
    <row r="34" spans="1:14" ht="15.75">
      <c r="A34" s="41" t="s">
        <v>29</v>
      </c>
      <c r="B34" s="42">
        <v>5</v>
      </c>
      <c r="C34" s="43"/>
      <c r="D34" s="44">
        <f t="shared" si="0"/>
        <v>35172.413793103449</v>
      </c>
      <c r="E34" s="45">
        <f t="shared" si="4"/>
        <v>10566.298342541435</v>
      </c>
      <c r="F34" s="46">
        <f t="shared" si="1"/>
        <v>45738.712135644884</v>
      </c>
      <c r="G34" s="47">
        <f t="shared" si="2"/>
        <v>10566.298342541439</v>
      </c>
      <c r="H34" s="48">
        <f t="shared" si="3"/>
        <v>56305.010478186319</v>
      </c>
    </row>
    <row r="35" spans="1:14" ht="15.75">
      <c r="A35" s="28" t="s">
        <v>30</v>
      </c>
      <c r="B35" s="29">
        <v>4</v>
      </c>
      <c r="D35" s="30">
        <f t="shared" si="0"/>
        <v>35172.413793103449</v>
      </c>
      <c r="E35" s="31">
        <f t="shared" si="4"/>
        <v>8453.0386740331487</v>
      </c>
      <c r="F35" s="32">
        <f t="shared" si="1"/>
        <v>43625.452467136594</v>
      </c>
      <c r="G35" s="33">
        <f t="shared" si="2"/>
        <v>8453.0386740331505</v>
      </c>
      <c r="H35" s="34">
        <f t="shared" si="3"/>
        <v>52078.491141169747</v>
      </c>
    </row>
    <row r="36" spans="1:14" ht="15.75">
      <c r="A36" s="28" t="s">
        <v>31</v>
      </c>
      <c r="B36" s="29">
        <v>4</v>
      </c>
      <c r="D36" s="30">
        <f t="shared" si="0"/>
        <v>35172.413793103449</v>
      </c>
      <c r="E36" s="31">
        <f t="shared" si="4"/>
        <v>8453.0386740331487</v>
      </c>
      <c r="F36" s="32">
        <f t="shared" si="1"/>
        <v>43625.452467136594</v>
      </c>
      <c r="G36" s="33">
        <f t="shared" si="2"/>
        <v>8453.0386740331505</v>
      </c>
      <c r="H36" s="34">
        <f t="shared" si="3"/>
        <v>52078.491141169747</v>
      </c>
    </row>
    <row r="37" spans="1:14" ht="15.75">
      <c r="A37" s="28" t="s">
        <v>32</v>
      </c>
      <c r="B37" s="29">
        <v>4</v>
      </c>
      <c r="D37" s="30">
        <f t="shared" si="0"/>
        <v>35172.413793103449</v>
      </c>
      <c r="E37" s="31">
        <f t="shared" si="4"/>
        <v>8453.0386740331487</v>
      </c>
      <c r="F37" s="32">
        <f t="shared" si="1"/>
        <v>43625.452467136594</v>
      </c>
      <c r="G37" s="33">
        <f t="shared" si="2"/>
        <v>8453.0386740331505</v>
      </c>
      <c r="H37" s="34">
        <f t="shared" si="3"/>
        <v>52078.491141169747</v>
      </c>
    </row>
    <row r="38" spans="1:14" ht="15.75">
      <c r="A38" s="28" t="s">
        <v>33</v>
      </c>
      <c r="B38" s="29">
        <v>3</v>
      </c>
      <c r="D38" s="30">
        <f t="shared" si="0"/>
        <v>35172.413793103449</v>
      </c>
      <c r="E38" s="31">
        <f t="shared" si="4"/>
        <v>6339.7790055248615</v>
      </c>
      <c r="F38" s="32">
        <f t="shared" si="1"/>
        <v>41512.192798628312</v>
      </c>
      <c r="G38" s="33">
        <f t="shared" si="2"/>
        <v>6339.7790055248624</v>
      </c>
      <c r="H38" s="34">
        <f t="shared" si="3"/>
        <v>47851.971804153174</v>
      </c>
    </row>
    <row r="39" spans="1:14" ht="15.75">
      <c r="A39" s="28" t="s">
        <v>34</v>
      </c>
      <c r="B39" s="29">
        <v>3</v>
      </c>
      <c r="D39" s="30">
        <f t="shared" si="0"/>
        <v>35172.413793103449</v>
      </c>
      <c r="E39" s="31">
        <f t="shared" si="4"/>
        <v>6339.7790055248615</v>
      </c>
      <c r="F39" s="32">
        <f t="shared" si="1"/>
        <v>41512.192798628312</v>
      </c>
      <c r="G39" s="33">
        <f t="shared" si="2"/>
        <v>6339.7790055248624</v>
      </c>
      <c r="H39" s="34">
        <f t="shared" si="3"/>
        <v>47851.971804153174</v>
      </c>
    </row>
    <row r="40" spans="1:14" ht="16.5" thickBot="1">
      <c r="A40" s="36" t="s">
        <v>35</v>
      </c>
      <c r="B40" s="37">
        <v>1</v>
      </c>
      <c r="C40" s="2">
        <f>COUNT(B31:B40)</f>
        <v>10</v>
      </c>
      <c r="D40" s="49">
        <f t="shared" si="0"/>
        <v>35172.413793103449</v>
      </c>
      <c r="E40" s="50">
        <f t="shared" si="4"/>
        <v>2113.2596685082872</v>
      </c>
      <c r="F40" s="51">
        <f t="shared" si="1"/>
        <v>37285.673461611739</v>
      </c>
      <c r="G40" s="52">
        <f t="shared" si="2"/>
        <v>2113.2596685082876</v>
      </c>
      <c r="H40" s="53">
        <f t="shared" si="3"/>
        <v>39398.933130120029</v>
      </c>
    </row>
    <row r="41" spans="1:14" ht="15.75">
      <c r="A41" s="54" t="s">
        <v>36</v>
      </c>
      <c r="B41" s="55">
        <f>SUM(B12:B40)</f>
        <v>362</v>
      </c>
      <c r="C41" s="56">
        <f>SUM(C30:C40)</f>
        <v>29</v>
      </c>
      <c r="D41" s="57">
        <f>SUM(D12:D40)</f>
        <v>1019999.9999999994</v>
      </c>
      <c r="E41" s="57">
        <f>SUM(E12:E40)</f>
        <v>764999.99999999988</v>
      </c>
      <c r="F41" s="58">
        <f>SUM(F12:F40)</f>
        <v>1784999.9999999998</v>
      </c>
      <c r="G41" s="58">
        <f>SUM(G12:G40)</f>
        <v>765000.00000000012</v>
      </c>
      <c r="H41" s="58">
        <f>SUM(H12:H40)</f>
        <v>2550000.0000000005</v>
      </c>
    </row>
    <row r="42" spans="1:14" ht="15.75">
      <c r="A42" s="59"/>
      <c r="B42" s="60"/>
      <c r="D42" s="57"/>
      <c r="E42" s="57"/>
      <c r="F42" s="57"/>
      <c r="G42" s="57"/>
      <c r="H42" s="57"/>
    </row>
    <row r="43" spans="1:14" ht="15.75">
      <c r="A43" s="61" t="s">
        <v>37</v>
      </c>
      <c r="B43" s="62">
        <v>0.7</v>
      </c>
      <c r="D43" s="63">
        <v>0.4</v>
      </c>
      <c r="E43" s="63">
        <f>F43-D43</f>
        <v>0.29999999999999993</v>
      </c>
      <c r="F43" s="63">
        <f>B43</f>
        <v>0.7</v>
      </c>
      <c r="G43" s="64">
        <f>1-F43</f>
        <v>0.30000000000000004</v>
      </c>
      <c r="H43" s="63">
        <f>H44/H44</f>
        <v>1</v>
      </c>
    </row>
    <row r="44" spans="1:14" hidden="1">
      <c r="D44" s="65">
        <f>H44*D43</f>
        <v>2040000</v>
      </c>
      <c r="E44" s="65">
        <f>H44*E43</f>
        <v>1529999.9999999998</v>
      </c>
      <c r="F44" s="65">
        <f>H44*F43</f>
        <v>3570000</v>
      </c>
      <c r="G44" s="65">
        <f>H44*G43</f>
        <v>1530000.0000000002</v>
      </c>
      <c r="H44" s="66">
        <f>D8</f>
        <v>5100000</v>
      </c>
      <c r="J44" s="65" t="e">
        <f>#REF!*#REF!</f>
        <v>#REF!</v>
      </c>
      <c r="K44" s="65" t="e">
        <f>#REF!*#REF!</f>
        <v>#REF!</v>
      </c>
      <c r="L44" s="67"/>
      <c r="M44" s="65"/>
      <c r="N44" s="66" t="e">
        <f>#REF!</f>
        <v>#REF!</v>
      </c>
    </row>
    <row r="45" spans="1:14" hidden="1">
      <c r="D45" s="68">
        <f>D44/C41</f>
        <v>70344.827586206899</v>
      </c>
      <c r="E45" s="68">
        <f>E44/B41</f>
        <v>4226.5193370165744</v>
      </c>
      <c r="F45" s="68">
        <f>F44/B41</f>
        <v>9861.8784530386747</v>
      </c>
      <c r="G45" s="68">
        <f>G44/B41</f>
        <v>4226.5193370165753</v>
      </c>
      <c r="H45" s="69">
        <f>H44/B41</f>
        <v>14088.397790055249</v>
      </c>
      <c r="J45" s="68" t="e">
        <f>J44/C30</f>
        <v>#REF!</v>
      </c>
      <c r="K45" s="68" t="e">
        <f>K44/B41</f>
        <v>#REF!</v>
      </c>
      <c r="M45" s="68"/>
      <c r="N45" s="69"/>
    </row>
  </sheetData>
  <mergeCells count="7">
    <mergeCell ref="H10:H11"/>
    <mergeCell ref="A11:B11"/>
    <mergeCell ref="A6:C6"/>
    <mergeCell ref="A7:C7"/>
    <mergeCell ref="A8:C8"/>
    <mergeCell ref="D10:F10"/>
    <mergeCell ref="G10:G11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80" zoomScaleNormal="80" workbookViewId="0">
      <selection activeCell="A34" sqref="A34"/>
    </sheetView>
  </sheetViews>
  <sheetFormatPr defaultRowHeight="15"/>
  <cols>
    <col min="1" max="1" width="37" bestFit="1" customWidth="1"/>
    <col min="2" max="2" width="21.7109375" style="2" customWidth="1"/>
    <col min="3" max="3" width="10.28515625" style="2" customWidth="1"/>
    <col min="4" max="4" width="15" customWidth="1"/>
    <col min="5" max="5" width="18.85546875" bestFit="1" customWidth="1"/>
    <col min="6" max="6" width="18.85546875" customWidth="1"/>
    <col min="7" max="7" width="16.28515625" customWidth="1"/>
    <col min="8" max="8" width="6.5703125" style="94" customWidth="1"/>
    <col min="9" max="9" width="10.28515625" customWidth="1"/>
  </cols>
  <sheetData>
    <row r="1" spans="1:8" ht="18.75" customHeight="1">
      <c r="A1" s="153" t="s">
        <v>95</v>
      </c>
      <c r="B1" s="153"/>
      <c r="C1" s="153"/>
      <c r="D1" s="153"/>
      <c r="E1" s="153"/>
      <c r="F1" s="153"/>
      <c r="G1" s="153"/>
    </row>
    <row r="2" spans="1:8" ht="18.75" customHeight="1">
      <c r="A2" s="153"/>
      <c r="B2" s="153"/>
      <c r="C2" s="153"/>
      <c r="D2" s="153"/>
      <c r="E2" s="153"/>
      <c r="F2" s="153"/>
      <c r="G2" s="153"/>
    </row>
    <row r="3" spans="1:8" ht="18.75" customHeight="1">
      <c r="A3" s="153"/>
      <c r="B3" s="153"/>
      <c r="C3" s="153"/>
      <c r="D3" s="153"/>
      <c r="E3" s="153"/>
      <c r="F3" s="153"/>
      <c r="G3" s="153"/>
    </row>
    <row r="4" spans="1:8" ht="15.75">
      <c r="A4" s="3" t="s">
        <v>68</v>
      </c>
    </row>
    <row r="5" spans="1:8" ht="15.75">
      <c r="A5" s="4" t="s">
        <v>80</v>
      </c>
    </row>
    <row r="6" spans="1:8" ht="15.75" thickBot="1">
      <c r="A6" s="5"/>
    </row>
    <row r="7" spans="1:8" ht="16.5" thickBot="1">
      <c r="B7" s="154" t="s">
        <v>96</v>
      </c>
      <c r="C7" s="155"/>
      <c r="D7" s="155"/>
      <c r="E7" s="155"/>
      <c r="F7" s="155"/>
      <c r="G7" s="156"/>
    </row>
    <row r="8" spans="1:8" ht="16.5" customHeight="1" thickBot="1">
      <c r="B8" s="101" t="s">
        <v>53</v>
      </c>
      <c r="C8" s="103"/>
      <c r="D8" s="103"/>
      <c r="E8" s="104"/>
      <c r="F8" s="103"/>
      <c r="G8" s="93">
        <v>2200000</v>
      </c>
    </row>
    <row r="9" spans="1:8" ht="16.5" customHeight="1">
      <c r="A9" s="99"/>
      <c r="B9" s="99"/>
      <c r="C9" s="99"/>
      <c r="D9" s="100"/>
    </row>
    <row r="10" spans="1:8" s="11" customFormat="1" ht="16.5" customHeight="1" thickBot="1">
      <c r="A10" s="9"/>
      <c r="B10" s="10"/>
      <c r="C10" s="10"/>
      <c r="E10" s="12"/>
      <c r="F10" s="12"/>
      <c r="G10" s="13"/>
      <c r="H10" s="95"/>
    </row>
    <row r="11" spans="1:8" s="9" customFormat="1" ht="65.25" customHeight="1" thickBot="1">
      <c r="B11" s="125" t="s">
        <v>69</v>
      </c>
      <c r="C11" s="108" t="s">
        <v>66</v>
      </c>
      <c r="D11" s="148" t="s">
        <v>82</v>
      </c>
      <c r="E11" s="149"/>
      <c r="F11" s="149"/>
      <c r="G11" s="150"/>
      <c r="H11" s="96"/>
    </row>
    <row r="12" spans="1:8" s="20" customFormat="1" ht="16.5" thickBot="1">
      <c r="B12" s="105"/>
      <c r="C12" s="108"/>
      <c r="D12" s="17">
        <v>0.5</v>
      </c>
      <c r="E12" s="18">
        <f>1-D12</f>
        <v>0.5</v>
      </c>
      <c r="F12" s="18"/>
      <c r="G12" s="106"/>
      <c r="H12" s="97"/>
    </row>
    <row r="13" spans="1:8" s="20" customFormat="1" ht="16.5" thickBot="1">
      <c r="A13" s="110" t="s">
        <v>64</v>
      </c>
      <c r="B13" s="105">
        <v>2014</v>
      </c>
      <c r="C13" s="108"/>
      <c r="D13" s="17" t="s">
        <v>4</v>
      </c>
      <c r="E13" s="18" t="s">
        <v>5</v>
      </c>
      <c r="F13" s="18" t="s">
        <v>81</v>
      </c>
      <c r="G13" s="106" t="s">
        <v>6</v>
      </c>
      <c r="H13" s="111" t="s">
        <v>65</v>
      </c>
    </row>
    <row r="14" spans="1:8" ht="15.75">
      <c r="A14" s="127" t="s">
        <v>7</v>
      </c>
      <c r="B14" s="120">
        <v>203</v>
      </c>
      <c r="C14" s="115">
        <v>1</v>
      </c>
      <c r="D14" s="109">
        <f t="shared" ref="D14:D51" si="0">$G$8*$D$12/$C$53*C14</f>
        <v>30555.555555555555</v>
      </c>
      <c r="E14" s="31">
        <f t="shared" ref="E14:E51" si="1">$G$8*$E$12*B14/$B$53</f>
        <v>123030.30303030302</v>
      </c>
      <c r="F14" s="133">
        <v>50000</v>
      </c>
      <c r="G14" s="102">
        <f t="shared" ref="G14:G51" si="2">(D14+E14+F14)</f>
        <v>203585.85858585857</v>
      </c>
      <c r="H14" s="117">
        <f t="shared" ref="H14:H51" si="3">G14/$G$53</f>
        <v>8.9292043239411673E-2</v>
      </c>
    </row>
    <row r="15" spans="1:8" ht="16.5" customHeight="1">
      <c r="A15" s="128" t="s">
        <v>11</v>
      </c>
      <c r="B15" s="121">
        <v>102</v>
      </c>
      <c r="C15" s="113">
        <v>1</v>
      </c>
      <c r="D15" s="109">
        <f t="shared" si="0"/>
        <v>30555.555555555555</v>
      </c>
      <c r="E15" s="31">
        <f t="shared" si="1"/>
        <v>61818.181818181816</v>
      </c>
      <c r="F15" s="133">
        <v>0</v>
      </c>
      <c r="G15" s="102">
        <f t="shared" si="2"/>
        <v>92373.737373737371</v>
      </c>
      <c r="H15" s="117">
        <f t="shared" si="3"/>
        <v>4.0514797093744469E-2</v>
      </c>
    </row>
    <row r="16" spans="1:8" ht="15.75">
      <c r="A16" s="129" t="s">
        <v>12</v>
      </c>
      <c r="B16" s="121">
        <v>79</v>
      </c>
      <c r="C16" s="113">
        <v>1</v>
      </c>
      <c r="D16" s="109">
        <f t="shared" si="0"/>
        <v>30555.555555555555</v>
      </c>
      <c r="E16" s="31">
        <f t="shared" si="1"/>
        <v>47878.78787878788</v>
      </c>
      <c r="F16" s="133">
        <v>10000</v>
      </c>
      <c r="G16" s="102">
        <f t="shared" si="2"/>
        <v>88434.343434343435</v>
      </c>
      <c r="H16" s="117">
        <f t="shared" si="3"/>
        <v>3.8786992734361161E-2</v>
      </c>
    </row>
    <row r="17" spans="1:8" ht="15.75">
      <c r="A17" s="129" t="s">
        <v>55</v>
      </c>
      <c r="B17" s="121">
        <v>132</v>
      </c>
      <c r="C17" s="113">
        <v>1</v>
      </c>
      <c r="D17" s="109">
        <f t="shared" si="0"/>
        <v>30555.555555555555</v>
      </c>
      <c r="E17" s="31">
        <f t="shared" si="1"/>
        <v>80000</v>
      </c>
      <c r="F17" s="133">
        <v>0</v>
      </c>
      <c r="G17" s="102">
        <f t="shared" si="2"/>
        <v>110555.55555555556</v>
      </c>
      <c r="H17" s="117">
        <f t="shared" si="3"/>
        <v>4.8489278752436658E-2</v>
      </c>
    </row>
    <row r="18" spans="1:8" ht="15.75">
      <c r="A18" s="128" t="s">
        <v>8</v>
      </c>
      <c r="B18" s="121">
        <v>85</v>
      </c>
      <c r="C18" s="113">
        <v>1</v>
      </c>
      <c r="D18" s="109">
        <f t="shared" si="0"/>
        <v>30555.555555555555</v>
      </c>
      <c r="E18" s="31">
        <f t="shared" si="1"/>
        <v>51515.151515151512</v>
      </c>
      <c r="F18" s="133">
        <v>20000</v>
      </c>
      <c r="G18" s="102">
        <f t="shared" si="2"/>
        <v>102070.70707070707</v>
      </c>
      <c r="H18" s="117">
        <f t="shared" si="3"/>
        <v>4.4767853978380304E-2</v>
      </c>
    </row>
    <row r="19" spans="1:8" ht="16.5" customHeight="1">
      <c r="A19" s="128" t="s">
        <v>67</v>
      </c>
      <c r="B19" s="121">
        <v>87</v>
      </c>
      <c r="C19" s="113">
        <v>1</v>
      </c>
      <c r="D19" s="109">
        <f t="shared" si="0"/>
        <v>30555.555555555555</v>
      </c>
      <c r="E19" s="31">
        <f t="shared" si="1"/>
        <v>52727.272727272728</v>
      </c>
      <c r="F19" s="133">
        <v>0</v>
      </c>
      <c r="G19" s="102">
        <f t="shared" si="2"/>
        <v>83282.828282828283</v>
      </c>
      <c r="H19" s="117">
        <f t="shared" si="3"/>
        <v>3.6527556264398374E-2</v>
      </c>
    </row>
    <row r="20" spans="1:8" ht="16.5" customHeight="1">
      <c r="A20" s="128" t="s">
        <v>13</v>
      </c>
      <c r="B20" s="121">
        <v>55</v>
      </c>
      <c r="C20" s="113">
        <v>1</v>
      </c>
      <c r="D20" s="109">
        <f t="shared" si="0"/>
        <v>30555.555555555555</v>
      </c>
      <c r="E20" s="31">
        <f t="shared" si="1"/>
        <v>33333.333333333336</v>
      </c>
      <c r="F20" s="133">
        <v>0</v>
      </c>
      <c r="G20" s="102">
        <f t="shared" si="2"/>
        <v>63888.888888888891</v>
      </c>
      <c r="H20" s="117">
        <f t="shared" si="3"/>
        <v>2.8021442495126711E-2</v>
      </c>
    </row>
    <row r="21" spans="1:8" ht="15.75">
      <c r="A21" s="128" t="s">
        <v>58</v>
      </c>
      <c r="B21" s="121">
        <v>42</v>
      </c>
      <c r="C21" s="113">
        <v>1</v>
      </c>
      <c r="D21" s="109">
        <f t="shared" si="0"/>
        <v>30555.555555555555</v>
      </c>
      <c r="E21" s="31">
        <f t="shared" si="1"/>
        <v>25454.545454545456</v>
      </c>
      <c r="F21" s="133">
        <v>0</v>
      </c>
      <c r="G21" s="102">
        <f t="shared" si="2"/>
        <v>56010.101010101011</v>
      </c>
      <c r="H21" s="117">
        <f t="shared" si="3"/>
        <v>2.4565833776360096E-2</v>
      </c>
    </row>
    <row r="22" spans="1:8" ht="15.75">
      <c r="A22" s="129" t="s">
        <v>10</v>
      </c>
      <c r="B22" s="121">
        <v>48</v>
      </c>
      <c r="C22" s="113">
        <v>1</v>
      </c>
      <c r="D22" s="109">
        <f t="shared" si="0"/>
        <v>30555.555555555555</v>
      </c>
      <c r="E22" s="31">
        <f t="shared" si="1"/>
        <v>29090.909090909092</v>
      </c>
      <c r="F22" s="133">
        <v>0</v>
      </c>
      <c r="G22" s="102">
        <f t="shared" si="2"/>
        <v>59646.46464646465</v>
      </c>
      <c r="H22" s="117">
        <f t="shared" si="3"/>
        <v>2.6160730108098537E-2</v>
      </c>
    </row>
    <row r="23" spans="1:8" ht="15.75">
      <c r="A23" s="128" t="s">
        <v>21</v>
      </c>
      <c r="B23" s="121">
        <v>43</v>
      </c>
      <c r="C23" s="113">
        <v>1</v>
      </c>
      <c r="D23" s="109">
        <f t="shared" si="0"/>
        <v>30555.555555555555</v>
      </c>
      <c r="E23" s="31">
        <f t="shared" si="1"/>
        <v>26060.60606060606</v>
      </c>
      <c r="F23" s="133">
        <v>0</v>
      </c>
      <c r="G23" s="102">
        <f t="shared" si="2"/>
        <v>56616.161616161611</v>
      </c>
      <c r="H23" s="117">
        <f t="shared" si="3"/>
        <v>2.4831649831649833E-2</v>
      </c>
    </row>
    <row r="24" spans="1:8" ht="15.75">
      <c r="A24" s="128" t="s">
        <v>28</v>
      </c>
      <c r="B24" s="121">
        <v>38</v>
      </c>
      <c r="C24" s="113">
        <v>1</v>
      </c>
      <c r="D24" s="109">
        <f t="shared" si="0"/>
        <v>30555.555555555555</v>
      </c>
      <c r="E24" s="31">
        <f t="shared" si="1"/>
        <v>23030.303030303032</v>
      </c>
      <c r="F24" s="133">
        <v>0</v>
      </c>
      <c r="G24" s="102">
        <f t="shared" si="2"/>
        <v>53585.858585858587</v>
      </c>
      <c r="H24" s="117">
        <f t="shared" si="3"/>
        <v>2.3502569555201139E-2</v>
      </c>
    </row>
    <row r="25" spans="1:8" ht="15.75">
      <c r="A25" s="129" t="s">
        <v>59</v>
      </c>
      <c r="B25" s="121">
        <v>63</v>
      </c>
      <c r="C25" s="113">
        <v>1</v>
      </c>
      <c r="D25" s="109">
        <f t="shared" si="0"/>
        <v>30555.555555555555</v>
      </c>
      <c r="E25" s="31">
        <f t="shared" si="1"/>
        <v>38181.818181818184</v>
      </c>
      <c r="F25" s="133">
        <v>0</v>
      </c>
      <c r="G25" s="102">
        <f t="shared" si="2"/>
        <v>68737.373737373739</v>
      </c>
      <c r="H25" s="117">
        <f t="shared" si="3"/>
        <v>3.0147970937444628E-2</v>
      </c>
    </row>
    <row r="26" spans="1:8" ht="15.75">
      <c r="A26" s="129" t="s">
        <v>24</v>
      </c>
      <c r="B26" s="121">
        <v>84</v>
      </c>
      <c r="C26" s="113">
        <v>1</v>
      </c>
      <c r="D26" s="109">
        <f t="shared" si="0"/>
        <v>30555.555555555555</v>
      </c>
      <c r="E26" s="31">
        <f t="shared" si="1"/>
        <v>50909.090909090912</v>
      </c>
      <c r="F26" s="133">
        <v>0</v>
      </c>
      <c r="G26" s="102">
        <f t="shared" si="2"/>
        <v>81464.646464646474</v>
      </c>
      <c r="H26" s="117">
        <f t="shared" si="3"/>
        <v>3.5730108098529161E-2</v>
      </c>
    </row>
    <row r="27" spans="1:8" ht="15.75">
      <c r="A27" s="128" t="s">
        <v>20</v>
      </c>
      <c r="B27" s="121">
        <v>62</v>
      </c>
      <c r="C27" s="113">
        <v>1</v>
      </c>
      <c r="D27" s="109">
        <f t="shared" si="0"/>
        <v>30555.555555555555</v>
      </c>
      <c r="E27" s="31">
        <f t="shared" si="1"/>
        <v>37575.757575757576</v>
      </c>
      <c r="F27" s="133">
        <v>0</v>
      </c>
      <c r="G27" s="102">
        <f t="shared" si="2"/>
        <v>68131.313131313131</v>
      </c>
      <c r="H27" s="117">
        <f t="shared" si="3"/>
        <v>2.9882154882154888E-2</v>
      </c>
    </row>
    <row r="28" spans="1:8" ht="15.75">
      <c r="A28" s="128" t="s">
        <v>25</v>
      </c>
      <c r="B28" s="121">
        <v>42</v>
      </c>
      <c r="C28" s="113">
        <v>1</v>
      </c>
      <c r="D28" s="109">
        <f t="shared" si="0"/>
        <v>30555.555555555555</v>
      </c>
      <c r="E28" s="31">
        <f t="shared" si="1"/>
        <v>25454.545454545456</v>
      </c>
      <c r="F28" s="133">
        <v>0</v>
      </c>
      <c r="G28" s="102">
        <f t="shared" si="2"/>
        <v>56010.101010101011</v>
      </c>
      <c r="H28" s="117">
        <f t="shared" si="3"/>
        <v>2.4565833776360096E-2</v>
      </c>
    </row>
    <row r="29" spans="1:8" ht="15.75">
      <c r="A29" s="129" t="s">
        <v>70</v>
      </c>
      <c r="B29" s="121">
        <v>65</v>
      </c>
      <c r="C29" s="113">
        <v>1</v>
      </c>
      <c r="D29" s="109">
        <f t="shared" si="0"/>
        <v>30555.555555555555</v>
      </c>
      <c r="E29" s="31">
        <f t="shared" si="1"/>
        <v>39393.939393939392</v>
      </c>
      <c r="F29" s="133">
        <v>0</v>
      </c>
      <c r="G29" s="102">
        <f t="shared" si="2"/>
        <v>69949.494949494954</v>
      </c>
      <c r="H29" s="117">
        <f t="shared" si="3"/>
        <v>3.0679603048024109E-2</v>
      </c>
    </row>
    <row r="30" spans="1:8" ht="15.75">
      <c r="A30" s="128" t="s">
        <v>71</v>
      </c>
      <c r="B30" s="121">
        <v>39</v>
      </c>
      <c r="C30" s="113">
        <v>1</v>
      </c>
      <c r="D30" s="109">
        <f t="shared" si="0"/>
        <v>30555.555555555555</v>
      </c>
      <c r="E30" s="31">
        <f t="shared" si="1"/>
        <v>23636.363636363636</v>
      </c>
      <c r="F30" s="133">
        <v>0</v>
      </c>
      <c r="G30" s="102">
        <f t="shared" si="2"/>
        <v>54191.919191919194</v>
      </c>
      <c r="H30" s="117">
        <f t="shared" si="3"/>
        <v>2.376838561049088E-2</v>
      </c>
    </row>
    <row r="31" spans="1:8" ht="15.75">
      <c r="A31" s="128" t="s">
        <v>23</v>
      </c>
      <c r="B31" s="121">
        <v>46</v>
      </c>
      <c r="C31" s="113">
        <v>1</v>
      </c>
      <c r="D31" s="109">
        <f t="shared" si="0"/>
        <v>30555.555555555555</v>
      </c>
      <c r="E31" s="31">
        <f t="shared" si="1"/>
        <v>27878.78787878788</v>
      </c>
      <c r="F31" s="133">
        <v>0</v>
      </c>
      <c r="G31" s="102">
        <f t="shared" si="2"/>
        <v>58434.343434343435</v>
      </c>
      <c r="H31" s="117">
        <f t="shared" si="3"/>
        <v>2.5629097997519057E-2</v>
      </c>
    </row>
    <row r="32" spans="1:8" ht="15.75">
      <c r="A32" s="130" t="s">
        <v>27</v>
      </c>
      <c r="B32" s="121">
        <v>41</v>
      </c>
      <c r="C32" s="113">
        <v>1</v>
      </c>
      <c r="D32" s="109">
        <f t="shared" si="0"/>
        <v>30555.555555555555</v>
      </c>
      <c r="E32" s="31">
        <f t="shared" si="1"/>
        <v>24848.484848484848</v>
      </c>
      <c r="F32" s="133">
        <v>0</v>
      </c>
      <c r="G32" s="102">
        <f t="shared" si="2"/>
        <v>55404.040404040403</v>
      </c>
      <c r="H32" s="117">
        <f t="shared" si="3"/>
        <v>2.4300017721070356E-2</v>
      </c>
    </row>
    <row r="33" spans="1:8" ht="15.75">
      <c r="A33" s="128" t="s">
        <v>33</v>
      </c>
      <c r="B33" s="121">
        <v>80</v>
      </c>
      <c r="C33" s="113">
        <v>1</v>
      </c>
      <c r="D33" s="109">
        <f t="shared" si="0"/>
        <v>30555.555555555555</v>
      </c>
      <c r="E33" s="31">
        <f t="shared" si="1"/>
        <v>48484.848484848488</v>
      </c>
      <c r="F33" s="133">
        <v>0</v>
      </c>
      <c r="G33" s="102">
        <f t="shared" si="2"/>
        <v>79040.404040404042</v>
      </c>
      <c r="H33" s="117">
        <f t="shared" si="3"/>
        <v>3.46668438773702E-2</v>
      </c>
    </row>
    <row r="34" spans="1:8" ht="15.75">
      <c r="A34" s="128" t="s">
        <v>62</v>
      </c>
      <c r="B34" s="121">
        <v>94</v>
      </c>
      <c r="C34" s="113">
        <v>1</v>
      </c>
      <c r="D34" s="109">
        <f t="shared" si="0"/>
        <v>30555.555555555555</v>
      </c>
      <c r="E34" s="31">
        <f t="shared" si="1"/>
        <v>56969.696969696968</v>
      </c>
      <c r="F34" s="133">
        <v>0</v>
      </c>
      <c r="G34" s="102">
        <f t="shared" si="2"/>
        <v>87525.252525252523</v>
      </c>
      <c r="H34" s="117">
        <f t="shared" si="3"/>
        <v>3.8388268651426555E-2</v>
      </c>
    </row>
    <row r="35" spans="1:8" ht="15.75">
      <c r="A35" s="128" t="s">
        <v>16</v>
      </c>
      <c r="B35" s="121">
        <v>46</v>
      </c>
      <c r="C35" s="113">
        <v>1</v>
      </c>
      <c r="D35" s="109">
        <f t="shared" si="0"/>
        <v>30555.555555555555</v>
      </c>
      <c r="E35" s="31">
        <f t="shared" si="1"/>
        <v>27878.78787878788</v>
      </c>
      <c r="F35" s="133">
        <v>0</v>
      </c>
      <c r="G35" s="102">
        <f t="shared" si="2"/>
        <v>58434.343434343435</v>
      </c>
      <c r="H35" s="117">
        <f t="shared" si="3"/>
        <v>2.5629097997519057E-2</v>
      </c>
    </row>
    <row r="36" spans="1:8" ht="15.75">
      <c r="A36" s="128" t="s">
        <v>61</v>
      </c>
      <c r="B36" s="121">
        <v>47</v>
      </c>
      <c r="C36" s="113">
        <v>1</v>
      </c>
      <c r="D36" s="109">
        <f t="shared" si="0"/>
        <v>30555.555555555555</v>
      </c>
      <c r="E36" s="31">
        <f t="shared" si="1"/>
        <v>28484.848484848484</v>
      </c>
      <c r="F36" s="133">
        <v>0</v>
      </c>
      <c r="G36" s="102">
        <f t="shared" si="2"/>
        <v>59040.404040404042</v>
      </c>
      <c r="H36" s="117">
        <f t="shared" si="3"/>
        <v>2.5894914052808797E-2</v>
      </c>
    </row>
    <row r="37" spans="1:8" ht="15.75">
      <c r="A37" s="128" t="s">
        <v>19</v>
      </c>
      <c r="B37" s="121">
        <v>33</v>
      </c>
      <c r="C37" s="113">
        <v>1</v>
      </c>
      <c r="D37" s="109">
        <f t="shared" si="0"/>
        <v>30555.555555555555</v>
      </c>
      <c r="E37" s="31">
        <f t="shared" si="1"/>
        <v>20000</v>
      </c>
      <c r="F37" s="133">
        <v>0</v>
      </c>
      <c r="G37" s="102">
        <f t="shared" si="2"/>
        <v>50555.555555555555</v>
      </c>
      <c r="H37" s="117">
        <f t="shared" si="3"/>
        <v>2.2173489278752442E-2</v>
      </c>
    </row>
    <row r="38" spans="1:8" ht="15.75">
      <c r="A38" s="128" t="s">
        <v>29</v>
      </c>
      <c r="B38" s="122">
        <v>26</v>
      </c>
      <c r="C38" s="114">
        <v>1</v>
      </c>
      <c r="D38" s="109">
        <f t="shared" si="0"/>
        <v>30555.555555555555</v>
      </c>
      <c r="E38" s="31">
        <f t="shared" si="1"/>
        <v>15757.575757575758</v>
      </c>
      <c r="F38" s="133">
        <v>0</v>
      </c>
      <c r="G38" s="102">
        <f t="shared" si="2"/>
        <v>46313.131313131315</v>
      </c>
      <c r="H38" s="117">
        <f t="shared" si="3"/>
        <v>2.0312776891724265E-2</v>
      </c>
    </row>
    <row r="39" spans="1:8" ht="15.75">
      <c r="A39" s="126" t="s">
        <v>60</v>
      </c>
      <c r="B39" s="123">
        <v>21</v>
      </c>
      <c r="C39" s="115">
        <v>1</v>
      </c>
      <c r="D39" s="109">
        <f t="shared" si="0"/>
        <v>30555.555555555555</v>
      </c>
      <c r="E39" s="31">
        <f t="shared" si="1"/>
        <v>12727.272727272728</v>
      </c>
      <c r="F39" s="133">
        <v>0</v>
      </c>
      <c r="G39" s="102">
        <f t="shared" si="2"/>
        <v>43282.828282828283</v>
      </c>
      <c r="H39" s="117">
        <f t="shared" si="3"/>
        <v>1.8983696615275568E-2</v>
      </c>
    </row>
    <row r="40" spans="1:8" ht="15.75">
      <c r="A40" s="126" t="s">
        <v>32</v>
      </c>
      <c r="B40" s="123">
        <v>37</v>
      </c>
      <c r="C40" s="115">
        <v>1</v>
      </c>
      <c r="D40" s="109">
        <f t="shared" si="0"/>
        <v>30555.555555555555</v>
      </c>
      <c r="E40" s="31">
        <f t="shared" si="1"/>
        <v>22424.242424242424</v>
      </c>
      <c r="F40" s="133">
        <v>0</v>
      </c>
      <c r="G40" s="102">
        <f t="shared" si="2"/>
        <v>52979.797979797979</v>
      </c>
      <c r="H40" s="117">
        <f t="shared" si="3"/>
        <v>2.3236753499911399E-2</v>
      </c>
    </row>
    <row r="41" spans="1:8" ht="15.75">
      <c r="A41" s="128" t="s">
        <v>56</v>
      </c>
      <c r="B41" s="122">
        <v>21</v>
      </c>
      <c r="C41" s="114">
        <v>1</v>
      </c>
      <c r="D41" s="109">
        <f t="shared" si="0"/>
        <v>30555.555555555555</v>
      </c>
      <c r="E41" s="31">
        <f t="shared" si="1"/>
        <v>12727.272727272728</v>
      </c>
      <c r="F41" s="133">
        <v>0</v>
      </c>
      <c r="G41" s="102">
        <f t="shared" si="2"/>
        <v>43282.828282828283</v>
      </c>
      <c r="H41" s="117">
        <f t="shared" si="3"/>
        <v>1.8983696615275568E-2</v>
      </c>
    </row>
    <row r="42" spans="1:8" ht="15.75">
      <c r="A42" s="128" t="s">
        <v>72</v>
      </c>
      <c r="B42" s="122">
        <v>15</v>
      </c>
      <c r="C42" s="114">
        <v>1</v>
      </c>
      <c r="D42" s="109">
        <f t="shared" si="0"/>
        <v>30555.555555555555</v>
      </c>
      <c r="E42" s="31">
        <f t="shared" si="1"/>
        <v>9090.9090909090901</v>
      </c>
      <c r="F42" s="133">
        <v>0</v>
      </c>
      <c r="G42" s="102">
        <f t="shared" si="2"/>
        <v>39646.464646464643</v>
      </c>
      <c r="H42" s="117">
        <f t="shared" si="3"/>
        <v>1.7388800283537127E-2</v>
      </c>
    </row>
    <row r="43" spans="1:8" ht="15.75">
      <c r="A43" s="126" t="s">
        <v>73</v>
      </c>
      <c r="B43" s="124">
        <v>1</v>
      </c>
      <c r="C43" s="112">
        <v>1</v>
      </c>
      <c r="D43" s="109">
        <f t="shared" si="0"/>
        <v>30555.555555555555</v>
      </c>
      <c r="E43" s="31">
        <f t="shared" si="1"/>
        <v>606.06060606060601</v>
      </c>
      <c r="F43" s="133">
        <v>0</v>
      </c>
      <c r="G43" s="102">
        <f t="shared" si="2"/>
        <v>31161.616161616163</v>
      </c>
      <c r="H43" s="117">
        <f t="shared" si="3"/>
        <v>1.3667375509480776E-2</v>
      </c>
    </row>
    <row r="44" spans="1:8" ht="15.75">
      <c r="A44" s="128" t="s">
        <v>74</v>
      </c>
      <c r="B44" s="124">
        <v>0</v>
      </c>
      <c r="C44" s="112">
        <v>0</v>
      </c>
      <c r="D44" s="109">
        <f t="shared" si="0"/>
        <v>0</v>
      </c>
      <c r="E44" s="31">
        <f t="shared" si="1"/>
        <v>0</v>
      </c>
      <c r="F44" s="133">
        <v>0</v>
      </c>
      <c r="G44" s="102">
        <f t="shared" si="2"/>
        <v>0</v>
      </c>
      <c r="H44" s="117">
        <f t="shared" si="3"/>
        <v>0</v>
      </c>
    </row>
    <row r="45" spans="1:8" ht="15.75">
      <c r="A45" s="126" t="s">
        <v>63</v>
      </c>
      <c r="B45" s="124">
        <v>11</v>
      </c>
      <c r="C45" s="112">
        <v>1</v>
      </c>
      <c r="D45" s="109">
        <f t="shared" si="0"/>
        <v>30555.555555555555</v>
      </c>
      <c r="E45" s="31">
        <f t="shared" si="1"/>
        <v>6666.666666666667</v>
      </c>
      <c r="F45" s="133">
        <v>0</v>
      </c>
      <c r="G45" s="102">
        <f t="shared" si="2"/>
        <v>37222.222222222219</v>
      </c>
      <c r="H45" s="117">
        <f t="shared" si="3"/>
        <v>1.632553606237817E-2</v>
      </c>
    </row>
    <row r="46" spans="1:8" ht="15.75">
      <c r="A46" s="131" t="s">
        <v>75</v>
      </c>
      <c r="B46" s="124">
        <v>13</v>
      </c>
      <c r="C46" s="112">
        <v>1</v>
      </c>
      <c r="D46" s="109">
        <f t="shared" si="0"/>
        <v>30555.555555555555</v>
      </c>
      <c r="E46" s="31">
        <f t="shared" si="1"/>
        <v>7878.787878787879</v>
      </c>
      <c r="F46" s="133">
        <v>0</v>
      </c>
      <c r="G46" s="102">
        <f t="shared" si="2"/>
        <v>38434.343434343435</v>
      </c>
      <c r="H46" s="117">
        <f t="shared" si="3"/>
        <v>1.685716817295765E-2</v>
      </c>
    </row>
    <row r="47" spans="1:8" ht="15.75">
      <c r="A47" s="126" t="s">
        <v>76</v>
      </c>
      <c r="B47" s="124">
        <v>7</v>
      </c>
      <c r="C47" s="112">
        <v>1</v>
      </c>
      <c r="D47" s="109">
        <f t="shared" si="0"/>
        <v>30555.555555555555</v>
      </c>
      <c r="E47" s="31">
        <f t="shared" si="1"/>
        <v>4242.424242424242</v>
      </c>
      <c r="F47" s="133">
        <v>0</v>
      </c>
      <c r="G47" s="102">
        <f t="shared" si="2"/>
        <v>34797.979797979795</v>
      </c>
      <c r="H47" s="117">
        <f t="shared" si="3"/>
        <v>1.5262271841219211E-2</v>
      </c>
    </row>
    <row r="48" spans="1:8" ht="15.75">
      <c r="A48" s="126" t="s">
        <v>78</v>
      </c>
      <c r="B48" s="124">
        <v>4</v>
      </c>
      <c r="C48" s="112">
        <v>1</v>
      </c>
      <c r="D48" s="109">
        <f t="shared" si="0"/>
        <v>30555.555555555555</v>
      </c>
      <c r="E48" s="31">
        <f t="shared" si="1"/>
        <v>2424.242424242424</v>
      </c>
      <c r="F48" s="133">
        <v>0</v>
      </c>
      <c r="G48" s="102">
        <f t="shared" si="2"/>
        <v>32979.797979797979</v>
      </c>
      <c r="H48" s="117">
        <f t="shared" si="3"/>
        <v>1.4464823675349993E-2</v>
      </c>
    </row>
    <row r="49" spans="1:8" ht="15.75">
      <c r="A49" s="126" t="s">
        <v>79</v>
      </c>
      <c r="B49" s="124">
        <v>2</v>
      </c>
      <c r="C49" s="112">
        <v>1</v>
      </c>
      <c r="D49" s="109">
        <f t="shared" si="0"/>
        <v>30555.555555555555</v>
      </c>
      <c r="E49" s="31">
        <f t="shared" si="1"/>
        <v>1212.121212121212</v>
      </c>
      <c r="F49" s="133">
        <v>0</v>
      </c>
      <c r="G49" s="102">
        <f t="shared" si="2"/>
        <v>31767.676767676767</v>
      </c>
      <c r="H49" s="117">
        <f t="shared" si="3"/>
        <v>1.3933191564770514E-2</v>
      </c>
    </row>
    <row r="50" spans="1:8" ht="15.75">
      <c r="A50" s="126" t="s">
        <v>77</v>
      </c>
      <c r="B50" s="124">
        <v>1</v>
      </c>
      <c r="C50" s="112">
        <v>1</v>
      </c>
      <c r="D50" s="109">
        <f t="shared" si="0"/>
        <v>30555.555555555555</v>
      </c>
      <c r="E50" s="31">
        <f t="shared" si="1"/>
        <v>606.06060606060601</v>
      </c>
      <c r="F50" s="133">
        <v>0</v>
      </c>
      <c r="G50" s="102">
        <f t="shared" si="2"/>
        <v>31161.616161616163</v>
      </c>
      <c r="H50" s="117">
        <f t="shared" si="3"/>
        <v>1.3667375509480776E-2</v>
      </c>
    </row>
    <row r="51" spans="1:8" ht="16.5" thickBot="1">
      <c r="A51" s="128" t="s">
        <v>57</v>
      </c>
      <c r="B51" s="132">
        <v>0</v>
      </c>
      <c r="C51" s="115">
        <v>0</v>
      </c>
      <c r="D51" s="109">
        <f t="shared" si="0"/>
        <v>0</v>
      </c>
      <c r="E51" s="31">
        <f t="shared" si="1"/>
        <v>0</v>
      </c>
      <c r="F51" s="133">
        <v>0</v>
      </c>
      <c r="G51" s="102">
        <f t="shared" si="2"/>
        <v>0</v>
      </c>
      <c r="H51" s="117">
        <f t="shared" si="3"/>
        <v>0</v>
      </c>
    </row>
    <row r="52" spans="1:8" ht="16.5" thickBot="1">
      <c r="A52" s="61"/>
      <c r="B52" s="118"/>
      <c r="C52" s="60"/>
      <c r="D52" s="57"/>
      <c r="E52" s="57"/>
      <c r="F52" s="57"/>
      <c r="G52" s="91"/>
    </row>
    <row r="53" spans="1:8" ht="16.5" thickBot="1">
      <c r="A53" s="54" t="s">
        <v>36</v>
      </c>
      <c r="B53" s="119">
        <f t="shared" ref="B53:H53" si="4">SUM(B14:B51)</f>
        <v>1815</v>
      </c>
      <c r="C53" s="116">
        <f t="shared" si="4"/>
        <v>36</v>
      </c>
      <c r="D53" s="31">
        <f t="shared" si="4"/>
        <v>1099999.9999999991</v>
      </c>
      <c r="E53" s="31">
        <f t="shared" si="4"/>
        <v>1100000</v>
      </c>
      <c r="F53" s="135">
        <f t="shared" si="4"/>
        <v>80000</v>
      </c>
      <c r="G53" s="134">
        <f t="shared" si="4"/>
        <v>2279999.9999999995</v>
      </c>
      <c r="H53" s="98">
        <f t="shared" si="4"/>
        <v>1.0000000000000002</v>
      </c>
    </row>
    <row r="54" spans="1:8" ht="15.75">
      <c r="A54" s="59" t="s">
        <v>54</v>
      </c>
      <c r="B54" s="60"/>
      <c r="C54" s="60"/>
      <c r="D54" s="31">
        <f>G8*D12</f>
        <v>1100000</v>
      </c>
      <c r="E54" s="31">
        <f>G8*E12</f>
        <v>1100000</v>
      </c>
      <c r="F54" s="31"/>
      <c r="G54" s="31"/>
      <c r="H54"/>
    </row>
    <row r="55" spans="1:8" ht="15.75">
      <c r="A55" s="61"/>
      <c r="B55" s="92"/>
      <c r="C55" s="92"/>
      <c r="D55" s="63"/>
      <c r="E55" s="107">
        <f>E53+D53</f>
        <v>2199999.9999999991</v>
      </c>
      <c r="F55" s="107"/>
      <c r="G55" s="63"/>
      <c r="H55"/>
    </row>
    <row r="56" spans="1:8" ht="13.5" customHeight="1">
      <c r="D56" s="65"/>
      <c r="E56" s="65"/>
      <c r="F56" s="65"/>
      <c r="G56" s="65"/>
      <c r="H56"/>
    </row>
    <row r="57" spans="1:8">
      <c r="D57" s="68"/>
      <c r="E57" s="68"/>
      <c r="F57" s="68"/>
      <c r="G57" s="68"/>
      <c r="H57"/>
    </row>
    <row r="59" spans="1:8">
      <c r="D59" s="70"/>
      <c r="E59" s="70"/>
      <c r="F59" s="70"/>
      <c r="G59" s="70"/>
      <c r="H59"/>
    </row>
    <row r="61" spans="1:8">
      <c r="A61" t="s">
        <v>85</v>
      </c>
      <c r="C61" s="2" t="s">
        <v>86</v>
      </c>
      <c r="E61" t="s">
        <v>84</v>
      </c>
    </row>
    <row r="62" spans="1:8">
      <c r="C62" s="2" t="s">
        <v>83</v>
      </c>
      <c r="E62" t="s">
        <v>84</v>
      </c>
    </row>
    <row r="63" spans="1:8">
      <c r="C63" s="2" t="s">
        <v>87</v>
      </c>
      <c r="E63" t="s">
        <v>84</v>
      </c>
    </row>
    <row r="64" spans="1:8">
      <c r="C64" s="2" t="s">
        <v>88</v>
      </c>
      <c r="E64" t="s">
        <v>89</v>
      </c>
    </row>
    <row r="65" spans="1:5">
      <c r="C65" s="2" t="s">
        <v>90</v>
      </c>
      <c r="E65" t="s">
        <v>91</v>
      </c>
    </row>
    <row r="66" spans="1:5">
      <c r="C66" s="2" t="s">
        <v>92</v>
      </c>
      <c r="E66" t="s">
        <v>84</v>
      </c>
    </row>
    <row r="67" spans="1:5">
      <c r="C67" s="2" t="s">
        <v>93</v>
      </c>
      <c r="E67" t="s">
        <v>91</v>
      </c>
    </row>
    <row r="68" spans="1:5">
      <c r="C68" s="2" t="s">
        <v>94</v>
      </c>
      <c r="E68" t="s">
        <v>84</v>
      </c>
    </row>
    <row r="70" spans="1:5">
      <c r="A70" t="s">
        <v>97</v>
      </c>
    </row>
  </sheetData>
  <autoFilter ref="A13:H13">
    <filterColumn colId="5"/>
    <sortState ref="A17:H53">
      <sortCondition descending="1" ref="G16"/>
    </sortState>
  </autoFilter>
  <mergeCells count="3">
    <mergeCell ref="A1:G3"/>
    <mergeCell ref="D11:G11"/>
    <mergeCell ref="B7:G7"/>
  </mergeCells>
  <pageMargins left="0.7" right="0.7" top="0.78740157499999996" bottom="0.78740157499999996" header="0.3" footer="0.3"/>
  <pageSetup paperSize="9"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7-12_2012</vt:lpstr>
      <vt:lpstr>1-6_2012</vt:lpstr>
      <vt:lpstr>2013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Kubrycht</dc:creator>
  <cp:lastModifiedBy>cvs</cp:lastModifiedBy>
  <cp:lastPrinted>2014-10-22T08:34:01Z</cp:lastPrinted>
  <dcterms:created xsi:type="dcterms:W3CDTF">2012-06-18T08:51:52Z</dcterms:created>
  <dcterms:modified xsi:type="dcterms:W3CDTF">2014-10-22T13:43:50Z</dcterms:modified>
</cp:coreProperties>
</file>