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240" windowWidth="8055" windowHeight="8325" firstSheet="2" activeTab="5"/>
  </bookViews>
  <sheets>
    <sheet name="7-12_2012" sheetId="1" state="hidden" r:id="rId1"/>
    <sheet name="1-6_2012" sheetId="2" state="hidden" r:id="rId2"/>
    <sheet name="Aktuální stav čerpání" sheetId="6" r:id="rId3"/>
    <sheet name="2014(1)" sheetId="3" r:id="rId4"/>
    <sheet name="2014(2)" sheetId="5" r:id="rId5"/>
    <sheet name="2014(3)" sheetId="7" r:id="rId6"/>
  </sheets>
  <definedNames>
    <definedName name="_xlnm._FilterDatabase" localSheetId="3" hidden="1">'2014(1)'!$A$16:$G$16</definedName>
    <definedName name="_xlnm._FilterDatabase" localSheetId="4" hidden="1">'2014(2)'!$A$16:$G$16</definedName>
    <definedName name="_xlnm._FilterDatabase" localSheetId="5" hidden="1">'2014(3)'!$A$16:$G$16</definedName>
    <definedName name="_xlnm._FilterDatabase" localSheetId="2" hidden="1">'Aktuální stav čerpání'!$A$15:$D$15</definedName>
  </definedNames>
  <calcPr calcId="125725"/>
</workbook>
</file>

<file path=xl/calcChain.xml><?xml version="1.0" encoding="utf-8"?>
<calcChain xmlns="http://schemas.openxmlformats.org/spreadsheetml/2006/main">
  <c r="C10" i="6"/>
  <c r="D57" i="7"/>
  <c r="C56"/>
  <c r="D51" s="1"/>
  <c r="B56"/>
  <c r="E22" s="1"/>
  <c r="D54"/>
  <c r="D53"/>
  <c r="D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E15"/>
  <c r="D57" i="5"/>
  <c r="C56"/>
  <c r="B56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56" s="1"/>
  <c r="E15"/>
  <c r="E54" s="1"/>
  <c r="C56" i="3"/>
  <c r="D57"/>
  <c r="B56"/>
  <c r="E52" s="1"/>
  <c r="E15"/>
  <c r="E57"/>
  <c r="D6" i="2"/>
  <c r="D8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C30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D38"/>
  <c r="E38"/>
  <c r="F38"/>
  <c r="G38"/>
  <c r="H38"/>
  <c r="D39"/>
  <c r="E39"/>
  <c r="F39"/>
  <c r="G39"/>
  <c r="H39"/>
  <c r="C40"/>
  <c r="D40"/>
  <c r="E40"/>
  <c r="F40"/>
  <c r="G40"/>
  <c r="H40"/>
  <c r="B41"/>
  <c r="C41"/>
  <c r="D41"/>
  <c r="E41"/>
  <c r="F41"/>
  <c r="G41"/>
  <c r="H41"/>
  <c r="E43"/>
  <c r="F43"/>
  <c r="G43"/>
  <c r="H43"/>
  <c r="D44"/>
  <c r="E44"/>
  <c r="F44"/>
  <c r="G44"/>
  <c r="H44"/>
  <c r="J44"/>
  <c r="K44"/>
  <c r="N44"/>
  <c r="D45"/>
  <c r="E45"/>
  <c r="F45"/>
  <c r="G45"/>
  <c r="H45"/>
  <c r="J45"/>
  <c r="K45"/>
  <c r="D6" i="1"/>
  <c r="D8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D27"/>
  <c r="E27"/>
  <c r="F27"/>
  <c r="G27"/>
  <c r="H27"/>
  <c r="D28"/>
  <c r="E28"/>
  <c r="F28"/>
  <c r="G28"/>
  <c r="H28"/>
  <c r="D29"/>
  <c r="E29"/>
  <c r="F29"/>
  <c r="G29"/>
  <c r="H29"/>
  <c r="D30"/>
  <c r="E30"/>
  <c r="F30"/>
  <c r="G30"/>
  <c r="H30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C36"/>
  <c r="D36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B42"/>
  <c r="C42"/>
  <c r="D42"/>
  <c r="E42"/>
  <c r="F42"/>
  <c r="G42"/>
  <c r="H42"/>
  <c r="E44"/>
  <c r="F44"/>
  <c r="G44"/>
  <c r="H44"/>
  <c r="D45"/>
  <c r="E45"/>
  <c r="F45"/>
  <c r="G45"/>
  <c r="H45"/>
  <c r="J45"/>
  <c r="K45"/>
  <c r="N45"/>
  <c r="D46"/>
  <c r="E46"/>
  <c r="F46"/>
  <c r="G46"/>
  <c r="H46"/>
  <c r="J46"/>
  <c r="K46"/>
  <c r="E54" i="7" l="1"/>
  <c r="F54" s="1"/>
  <c r="B53" i="6" s="1"/>
  <c r="D53" s="1"/>
  <c r="F22" i="7"/>
  <c r="B21" i="6" s="1"/>
  <c r="D21" s="1"/>
  <c r="D56" i="7"/>
  <c r="E57"/>
  <c r="E17"/>
  <c r="F17" s="1"/>
  <c r="B16" i="6" s="1"/>
  <c r="D16" s="1"/>
  <c r="E18" i="7"/>
  <c r="F18" s="1"/>
  <c r="B17" i="6" s="1"/>
  <c r="D17" s="1"/>
  <c r="E19" i="7"/>
  <c r="F19" s="1"/>
  <c r="B18" i="6" s="1"/>
  <c r="D18" s="1"/>
  <c r="E20" i="7"/>
  <c r="F20" s="1"/>
  <c r="B19" i="6" s="1"/>
  <c r="D19" s="1"/>
  <c r="E21" i="7"/>
  <c r="F21" s="1"/>
  <c r="B20" i="6" s="1"/>
  <c r="D20" s="1"/>
  <c r="E23" i="7"/>
  <c r="F23" s="1"/>
  <c r="B22" i="6" s="1"/>
  <c r="D22" s="1"/>
  <c r="E24" i="7"/>
  <c r="F24" s="1"/>
  <c r="B23" i="6" s="1"/>
  <c r="D23" s="1"/>
  <c r="E25" i="7"/>
  <c r="F25" s="1"/>
  <c r="B24" i="6" s="1"/>
  <c r="D24" s="1"/>
  <c r="E26" i="7"/>
  <c r="F26" s="1"/>
  <c r="B25" i="6" s="1"/>
  <c r="D25" s="1"/>
  <c r="E27" i="7"/>
  <c r="F27" s="1"/>
  <c r="B26" i="6" s="1"/>
  <c r="D26" s="1"/>
  <c r="E28" i="7"/>
  <c r="F28" s="1"/>
  <c r="B27" i="6" s="1"/>
  <c r="D27" s="1"/>
  <c r="E29" i="7"/>
  <c r="F29" s="1"/>
  <c r="B28" i="6" s="1"/>
  <c r="D28" s="1"/>
  <c r="E30" i="7"/>
  <c r="F30" s="1"/>
  <c r="B29" i="6" s="1"/>
  <c r="D29" s="1"/>
  <c r="E31" i="7"/>
  <c r="F31" s="1"/>
  <c r="B30" i="6" s="1"/>
  <c r="D30" s="1"/>
  <c r="E32" i="7"/>
  <c r="F32" s="1"/>
  <c r="B31" i="6" s="1"/>
  <c r="D31" s="1"/>
  <c r="E33" i="7"/>
  <c r="F33" s="1"/>
  <c r="B32" i="6" s="1"/>
  <c r="D32" s="1"/>
  <c r="E34" i="7"/>
  <c r="F34" s="1"/>
  <c r="B33" i="6" s="1"/>
  <c r="D33" s="1"/>
  <c r="E35" i="7"/>
  <c r="F35" s="1"/>
  <c r="B34" i="6" s="1"/>
  <c r="D34" s="1"/>
  <c r="E36" i="7"/>
  <c r="F36" s="1"/>
  <c r="B35" i="6" s="1"/>
  <c r="D35" s="1"/>
  <c r="E37" i="7"/>
  <c r="F37" s="1"/>
  <c r="B36" i="6" s="1"/>
  <c r="D36" s="1"/>
  <c r="E38" i="7"/>
  <c r="F38" s="1"/>
  <c r="B37" i="6" s="1"/>
  <c r="D37" s="1"/>
  <c r="E39" i="7"/>
  <c r="F39" s="1"/>
  <c r="B38" i="6" s="1"/>
  <c r="D38" s="1"/>
  <c r="E40" i="7"/>
  <c r="F40" s="1"/>
  <c r="B39" i="6" s="1"/>
  <c r="D39" s="1"/>
  <c r="E41" i="7"/>
  <c r="F41" s="1"/>
  <c r="B40" i="6" s="1"/>
  <c r="D40" s="1"/>
  <c r="E42" i="7"/>
  <c r="F42" s="1"/>
  <c r="B41" i="6" s="1"/>
  <c r="D41" s="1"/>
  <c r="E43" i="7"/>
  <c r="F43" s="1"/>
  <c r="B42" i="6" s="1"/>
  <c r="D42" s="1"/>
  <c r="E44" i="7"/>
  <c r="F44" s="1"/>
  <c r="B43" i="6" s="1"/>
  <c r="D43" s="1"/>
  <c r="E45" i="7"/>
  <c r="F45" s="1"/>
  <c r="B44" i="6" s="1"/>
  <c r="D44" s="1"/>
  <c r="E46" i="7"/>
  <c r="F46" s="1"/>
  <c r="B45" i="6" s="1"/>
  <c r="D45" s="1"/>
  <c r="E47" i="7"/>
  <c r="F47" s="1"/>
  <c r="B46" i="6" s="1"/>
  <c r="D46" s="1"/>
  <c r="E48" i="7"/>
  <c r="F48" s="1"/>
  <c r="B47" i="6" s="1"/>
  <c r="D47" s="1"/>
  <c r="E49" i="7"/>
  <c r="F49" s="1"/>
  <c r="B48" i="6" s="1"/>
  <c r="D48" s="1"/>
  <c r="E50" i="7"/>
  <c r="F50" s="1"/>
  <c r="B49" i="6" s="1"/>
  <c r="D49" s="1"/>
  <c r="E51" i="7"/>
  <c r="F51" s="1"/>
  <c r="B50" i="6" s="1"/>
  <c r="D50" s="1"/>
  <c r="E52" i="7"/>
  <c r="F52" s="1"/>
  <c r="B51" i="6" s="1"/>
  <c r="D51" s="1"/>
  <c r="E53" i="7"/>
  <c r="F53" s="1"/>
  <c r="B52" i="6" s="1"/>
  <c r="D52" s="1"/>
  <c r="F26" i="5"/>
  <c r="F54"/>
  <c r="E57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49" i="3"/>
  <c r="D52"/>
  <c r="F52" s="1"/>
  <c r="E32"/>
  <c r="D17"/>
  <c r="D22"/>
  <c r="E22"/>
  <c r="D27"/>
  <c r="D53"/>
  <c r="E34"/>
  <c r="E19"/>
  <c r="E44"/>
  <c r="E37"/>
  <c r="E53"/>
  <c r="E40"/>
  <c r="E17"/>
  <c r="E50"/>
  <c r="E51"/>
  <c r="E25"/>
  <c r="E38"/>
  <c r="E33"/>
  <c r="E20"/>
  <c r="E29"/>
  <c r="E31"/>
  <c r="E24"/>
  <c r="E21"/>
  <c r="D50"/>
  <c r="D47"/>
  <c r="D34"/>
  <c r="D25"/>
  <c r="D48"/>
  <c r="D38"/>
  <c r="E54"/>
  <c r="E42"/>
  <c r="E18"/>
  <c r="E30"/>
  <c r="E45"/>
  <c r="E26"/>
  <c r="E23"/>
  <c r="E48"/>
  <c r="E47"/>
  <c r="E27"/>
  <c r="E41"/>
  <c r="E36"/>
  <c r="E39"/>
  <c r="E43"/>
  <c r="E46"/>
  <c r="E28"/>
  <c r="E35"/>
  <c r="D28"/>
  <c r="D33"/>
  <c r="D40"/>
  <c r="D26"/>
  <c r="D29"/>
  <c r="D30"/>
  <c r="D54"/>
  <c r="D49"/>
  <c r="D21"/>
  <c r="D19"/>
  <c r="F19" s="1"/>
  <c r="D35"/>
  <c r="D41"/>
  <c r="D36"/>
  <c r="D23"/>
  <c r="D51"/>
  <c r="D46"/>
  <c r="D24"/>
  <c r="D39"/>
  <c r="D44"/>
  <c r="D18"/>
  <c r="D45"/>
  <c r="D42"/>
  <c r="D43"/>
  <c r="D20"/>
  <c r="D32"/>
  <c r="D31"/>
  <c r="D37"/>
  <c r="B55" i="6" l="1"/>
  <c r="F56" i="7"/>
  <c r="G52" s="1"/>
  <c r="E56"/>
  <c r="E58" s="1"/>
  <c r="D55" i="6"/>
  <c r="C55"/>
  <c r="F56" i="5"/>
  <c r="G49" s="1"/>
  <c r="G21"/>
  <c r="G35"/>
  <c r="G22"/>
  <c r="G54"/>
  <c r="E56"/>
  <c r="E58" s="1"/>
  <c r="F49" i="3"/>
  <c r="F33"/>
  <c r="F50"/>
  <c r="F32"/>
  <c r="F22"/>
  <c r="F48"/>
  <c r="F17"/>
  <c r="F38"/>
  <c r="F35"/>
  <c r="F47"/>
  <c r="F43"/>
  <c r="F27"/>
  <c r="F21"/>
  <c r="F53"/>
  <c r="F34"/>
  <c r="F41"/>
  <c r="F23"/>
  <c r="F44"/>
  <c r="F40"/>
  <c r="F37"/>
  <c r="F51"/>
  <c r="F20"/>
  <c r="F18"/>
  <c r="F25"/>
  <c r="F29"/>
  <c r="F31"/>
  <c r="F24"/>
  <c r="F36"/>
  <c r="F28"/>
  <c r="E56"/>
  <c r="F46"/>
  <c r="F30"/>
  <c r="F45"/>
  <c r="F54"/>
  <c r="F42"/>
  <c r="F39"/>
  <c r="F26"/>
  <c r="D56"/>
  <c r="G21" i="7" l="1"/>
  <c r="G46"/>
  <c r="C56" i="6"/>
  <c r="G51" i="7"/>
  <c r="G53"/>
  <c r="G33"/>
  <c r="G39"/>
  <c r="G35"/>
  <c r="G43"/>
  <c r="G38"/>
  <c r="G29"/>
  <c r="G49"/>
  <c r="G47"/>
  <c r="G23"/>
  <c r="G40"/>
  <c r="G27"/>
  <c r="G34"/>
  <c r="G20"/>
  <c r="G45"/>
  <c r="G31"/>
  <c r="G44"/>
  <c r="G24"/>
  <c r="G32"/>
  <c r="G30"/>
  <c r="G50"/>
  <c r="G37"/>
  <c r="G22"/>
  <c r="G54"/>
  <c r="G28"/>
  <c r="G18"/>
  <c r="G19"/>
  <c r="G48"/>
  <c r="G26"/>
  <c r="G42"/>
  <c r="G25"/>
  <c r="G41"/>
  <c r="G36"/>
  <c r="G17"/>
  <c r="G44" i="5"/>
  <c r="G36"/>
  <c r="G19"/>
  <c r="G51"/>
  <c r="G45"/>
  <c r="G26"/>
  <c r="G52"/>
  <c r="G31"/>
  <c r="G46"/>
  <c r="G24"/>
  <c r="G32"/>
  <c r="G50"/>
  <c r="G47"/>
  <c r="G37"/>
  <c r="G17"/>
  <c r="G41"/>
  <c r="G25"/>
  <c r="G28"/>
  <c r="G48"/>
  <c r="G38"/>
  <c r="G27"/>
  <c r="G43"/>
  <c r="G34"/>
  <c r="G33"/>
  <c r="G53"/>
  <c r="G42"/>
  <c r="G20"/>
  <c r="G40"/>
  <c r="G30"/>
  <c r="G23"/>
  <c r="G39"/>
  <c r="G18"/>
  <c r="G29"/>
  <c r="E58" i="3"/>
  <c r="F56"/>
  <c r="G56" i="7" l="1"/>
  <c r="G56" i="5"/>
  <c r="G52" i="3"/>
  <c r="G17"/>
  <c r="G22"/>
  <c r="G36"/>
  <c r="G35"/>
  <c r="G30"/>
  <c r="G54"/>
  <c r="G38"/>
  <c r="G27"/>
  <c r="G45"/>
  <c r="G23"/>
  <c r="G39"/>
  <c r="G33"/>
  <c r="G53"/>
  <c r="G28"/>
  <c r="G40"/>
  <c r="G42"/>
  <c r="G24"/>
  <c r="G25"/>
  <c r="G32"/>
  <c r="G37"/>
  <c r="G21"/>
  <c r="G46"/>
  <c r="G50"/>
  <c r="G49"/>
  <c r="G18"/>
  <c r="G34"/>
  <c r="G26"/>
  <c r="G51"/>
  <c r="G48"/>
  <c r="G43"/>
  <c r="G47"/>
  <c r="G29"/>
  <c r="G20"/>
  <c r="G44"/>
  <c r="G31"/>
  <c r="G41"/>
  <c r="G19"/>
  <c r="G56" l="1"/>
</calcChain>
</file>

<file path=xl/comments1.xml><?xml version="1.0" encoding="utf-8"?>
<comments xmlns="http://schemas.openxmlformats.org/spreadsheetml/2006/main">
  <authors>
    <author>Pepa</author>
  </authors>
  <commentLis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ČVS:</t>
        </r>
        <r>
          <rPr>
            <sz val="9"/>
            <color indexed="81"/>
            <rFont val="Tahoma"/>
            <family val="2"/>
            <charset val="238"/>
          </rPr>
          <t xml:space="preserve">
Vzhledem k soudním sporům o legitimitu vedení klubu budou prostředky do 1.10.2012 deponovány na účtu ČVS. Pokud nebude do tohoto termínu právoplatně určeno, kdo za klub jedná, budou prostředky rozděleny mezi ostatní kluby v oblasti Morava.  </t>
        </r>
      </text>
    </comment>
  </commentList>
</comments>
</file>

<file path=xl/comments2.xml><?xml version="1.0" encoding="utf-8"?>
<comments xmlns="http://schemas.openxmlformats.org/spreadsheetml/2006/main">
  <authors>
    <author>Dušan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3.xml><?xml version="1.0" encoding="utf-8"?>
<comments xmlns="http://schemas.openxmlformats.org/spreadsheetml/2006/main">
  <authors>
    <author>Dušan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comments4.xml><?xml version="1.0" encoding="utf-8"?>
<comments xmlns="http://schemas.openxmlformats.org/spreadsheetml/2006/main">
  <authors>
    <author>Dušan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Dušan:</t>
        </r>
        <r>
          <rPr>
            <sz val="9"/>
            <color indexed="81"/>
            <rFont val="Tahoma"/>
            <family val="2"/>
            <charset val="238"/>
          </rPr>
          <t xml:space="preserve">
prosím revidovat podle všech registrovaných závodníků od 7-18, resp. 23 let</t>
        </r>
      </text>
    </comment>
  </commentList>
</comments>
</file>

<file path=xl/sharedStrings.xml><?xml version="1.0" encoding="utf-8"?>
<sst xmlns="http://schemas.openxmlformats.org/spreadsheetml/2006/main" count="302" uniqueCount="97">
  <si>
    <t>Autor: L.Kubrycht, D.Macháček</t>
  </si>
  <si>
    <t>Celkový objem financí na Projekt Přijď veslovat podle rozpočtu na rok 2012:</t>
  </si>
  <si>
    <t>Společné výdaje v roce 2012:</t>
  </si>
  <si>
    <t>K distribuci jednotlivýcm klubům v roce 2012:</t>
  </si>
  <si>
    <t>paušál na klub</t>
  </si>
  <si>
    <t>za závodníka</t>
  </si>
  <si>
    <t>celkem</t>
  </si>
  <si>
    <t>VK SMÍCHOV</t>
  </si>
  <si>
    <t>VK OLOMOUC</t>
  </si>
  <si>
    <t>JISKRA OTROKOVICE</t>
  </si>
  <si>
    <t>VK BLESK</t>
  </si>
  <si>
    <t>ČVK PARDUBICE</t>
  </si>
  <si>
    <t>ČVK PRAHA</t>
  </si>
  <si>
    <t>VK LYSÁ n.L.</t>
  </si>
  <si>
    <t>BOHEMIANS PRAHA</t>
  </si>
  <si>
    <t>SLAVOJ LITOMĚŘICE</t>
  </si>
  <si>
    <t>VK PŘEROV</t>
  </si>
  <si>
    <t>JISKRA  TŘEBOŇ</t>
  </si>
  <si>
    <t>LOKOMOTIVA BEROUN</t>
  </si>
  <si>
    <t>SVK BŘECLAV</t>
  </si>
  <si>
    <t>VK HODONÍN</t>
  </si>
  <si>
    <t>VK OHŘE LOUNY</t>
  </si>
  <si>
    <t xml:space="preserve">CHEMIČKA ÚSTÍ n.L. </t>
  </si>
  <si>
    <t>KVM 1881 MĚLNÍK</t>
  </si>
  <si>
    <t>VK SLAVIA  PRAHA</t>
  </si>
  <si>
    <t>TJ NERATOVICE</t>
  </si>
  <si>
    <t>VK SEPAP ŠTĚTÍ</t>
  </si>
  <si>
    <t>VK VAJGAR  J.HRADEC</t>
  </si>
  <si>
    <t>KV KONDOR BRANDÝS n.L.</t>
  </si>
  <si>
    <t>VK MORÁVIA UH.HRADIŠTĚ</t>
  </si>
  <si>
    <t>ČAC ROUDNICE n.L</t>
  </si>
  <si>
    <t>LOKOMOTIVA NYMBURK</t>
  </si>
  <si>
    <t>VK SLAVIA DĚČÍN</t>
  </si>
  <si>
    <t>ČVK BRNO</t>
  </si>
  <si>
    <t>LS BRNO</t>
  </si>
  <si>
    <t>VK SLOVÁCKO UH. HRADIŠTĚ</t>
  </si>
  <si>
    <t>Celkem:</t>
  </si>
  <si>
    <t>verze dělení</t>
  </si>
  <si>
    <t>PERUN OSTRAVA</t>
  </si>
  <si>
    <t>počet unicitních závodníků z p-oblastí 2012</t>
  </si>
  <si>
    <t>Kontrola počtu závodníků z 6/2012: L.Kubrycht</t>
  </si>
  <si>
    <t xml:space="preserve"> odměny trenérům, verze kombinovaná v 7-12/2012</t>
  </si>
  <si>
    <t>materiál, VT, atd.  za 7-12/2012</t>
  </si>
  <si>
    <t>výplata za 7-12/2012</t>
  </si>
  <si>
    <t>Praha, červen 2012</t>
  </si>
  <si>
    <t>Rozdělení prostředků z dotačního programu MŠMT PROGRAM č. V  „Organizace sportu“ - projekt „Přijď veslovat“ na období 7-12/2012</t>
  </si>
  <si>
    <t>Rozdělení prostředků z dotačního programu MŠMT PROGRAM č. V  „Organizace sportu“ - projekt „Přijď veslovat“ na období 1-6/2012</t>
  </si>
  <si>
    <t>Praha, květen 2012</t>
  </si>
  <si>
    <t>Kontrola počtu závodníků z 6/2011: L.Kubrycht</t>
  </si>
  <si>
    <t xml:space="preserve"> odměny trenérům, verze kombinovaná v 1-6/2012</t>
  </si>
  <si>
    <t>materiál, VT, atd.  za 1-6/2012</t>
  </si>
  <si>
    <t>výplata za 1-6/2012</t>
  </si>
  <si>
    <t>počet unicitních závodníků z p-oblastí 2011</t>
  </si>
  <si>
    <t>DTJ HK - Hradecký klub veslařù</t>
  </si>
  <si>
    <t>Návrh - rozdělení prostředků z dotačního programu ČOV na období 2014 - první tranše</t>
  </si>
  <si>
    <t>Program - LOTERIE ČOV</t>
  </si>
  <si>
    <t>rozdělení 2014 - I.</t>
  </si>
  <si>
    <t>1. Centrum zdravotně postižených jižních Čech</t>
  </si>
  <si>
    <t>TJ BOHEMIANS PRAHA</t>
  </si>
  <si>
    <t>TJ LOKOMOTIVA NYMBURK</t>
  </si>
  <si>
    <t>VSK VŠB-TU Ostrava</t>
  </si>
  <si>
    <t>VK SLAVOJ LITOMĚŘICE</t>
  </si>
  <si>
    <t>TJ LOKOMOTIVA BEROUN</t>
  </si>
  <si>
    <t>VK PERUN OSTRAVA</t>
  </si>
  <si>
    <t>TJ LS BRNO</t>
  </si>
  <si>
    <t xml:space="preserve">TJ CHEMIČKA ÚSTÍ n.L. </t>
  </si>
  <si>
    <t>VK ROUDNICE n.L</t>
  </si>
  <si>
    <t>Klub</t>
  </si>
  <si>
    <t>%</t>
  </si>
  <si>
    <t>index aktivity</t>
  </si>
  <si>
    <t>TJ JISKRA OTROKOVICE</t>
  </si>
  <si>
    <t>Praha, červen 2014</t>
  </si>
  <si>
    <t>Autor: D.Macháček, J. Johánek</t>
  </si>
  <si>
    <t xml:space="preserve">VK Tyflocentra Ústí nad Labem </t>
  </si>
  <si>
    <t>KVS ŠTĚTÍ</t>
  </si>
  <si>
    <t>TJ JISKRA  TŘEBOŇ</t>
  </si>
  <si>
    <t>TJ SPARTAK BOLETICE</t>
  </si>
  <si>
    <t>TJ VS TÁBOR</t>
  </si>
  <si>
    <t>USK PARDUBICE</t>
  </si>
  <si>
    <t>TJ DUKLA PRAHA</t>
  </si>
  <si>
    <t>Zadání: transparentně rozdělit mezi veslařské kluby/oddíly prostředky z fondu ČOV tak, aby umožnili pořídit užitečný materiál či sportovní služby, které nelze nebo obtížně čerpat z jiných dotačních titul.Jedním z parametrů je aktivní klub, druhým počet registrovaných veslařů v kategoriích 7-18 let bez rozdílu výkonnosti.</t>
  </si>
  <si>
    <t>Praha, srpen 2014</t>
  </si>
  <si>
    <t>počet unicitních závodníků do 18 let k 6-2014</t>
  </si>
  <si>
    <t>rozdělení 2014 - II.</t>
  </si>
  <si>
    <t>Návrh - rozdělení prostředků z dotačního programu ČOV na období 2014 - druhá tranše</t>
  </si>
  <si>
    <t xml:space="preserve">Celkový stav přidělení a čerpání prostředků z dotačního programu ČOV </t>
  </si>
  <si>
    <t>Celkový objem financí :</t>
  </si>
  <si>
    <t>Přiděleno</t>
  </si>
  <si>
    <t>Čerpáno</t>
  </si>
  <si>
    <t>Aktuální stav</t>
  </si>
  <si>
    <t xml:space="preserve">Nevyčerpáno celkem : </t>
  </si>
  <si>
    <t>Návrh - rozdělení prostředků z dotačního programu ČOV na období 2014 - třetí tranše</t>
  </si>
  <si>
    <t>Praha, listopad 2014</t>
  </si>
  <si>
    <t>rozdělení 2014 - III.</t>
  </si>
  <si>
    <t>Dle evidence členské základny k 15.8.2014</t>
  </si>
  <si>
    <t>počet unicitních závodníků do 18 let k 8-2014</t>
  </si>
  <si>
    <t>Rozdělení 3. tranše schváleno P-ČVS dne 12.11.2014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</si>
</sst>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20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17" fontId="7" fillId="0" borderId="0" xfId="0" applyNumberFormat="1" applyFont="1"/>
    <xf numFmtId="0" fontId="7" fillId="0" borderId="0" xfId="0" applyFont="1"/>
    <xf numFmtId="0" fontId="8" fillId="0" borderId="0" xfId="0" applyFont="1"/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4" xfId="0" applyFont="1" applyFill="1" applyBorder="1" applyAlignment="1">
      <alignment vertical="center" wrapText="1"/>
    </xf>
    <xf numFmtId="0" fontId="10" fillId="0" borderId="4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4" fillId="0" borderId="13" xfId="0" applyNumberFormat="1" applyFont="1" applyFill="1" applyBorder="1"/>
    <xf numFmtId="164" fontId="4" fillId="0" borderId="14" xfId="0" applyNumberFormat="1" applyFont="1" applyBorder="1"/>
    <xf numFmtId="164" fontId="4" fillId="3" borderId="14" xfId="0" applyNumberFormat="1" applyFont="1" applyFill="1" applyBorder="1"/>
    <xf numFmtId="0" fontId="11" fillId="0" borderId="15" xfId="0" applyFont="1" applyFill="1" applyBorder="1"/>
    <xf numFmtId="0" fontId="9" fillId="0" borderId="16" xfId="0" applyFont="1" applyBorder="1" applyAlignment="1">
      <alignment horizontal="center"/>
    </xf>
    <xf numFmtId="164" fontId="0" fillId="0" borderId="15" xfId="0" applyNumberFormat="1" applyBorder="1"/>
    <xf numFmtId="164" fontId="0" fillId="0" borderId="17" xfId="0" applyNumberFormat="1" applyBorder="1"/>
    <xf numFmtId="164" fontId="4" fillId="0" borderId="18" xfId="0" applyNumberFormat="1" applyFont="1" applyFill="1" applyBorder="1"/>
    <xf numFmtId="164" fontId="4" fillId="0" borderId="19" xfId="0" applyNumberFormat="1" applyFont="1" applyBorder="1"/>
    <xf numFmtId="164" fontId="4" fillId="3" borderId="19" xfId="0" applyNumberFormat="1" applyFont="1" applyFill="1" applyBorder="1"/>
    <xf numFmtId="0" fontId="11" fillId="0" borderId="15" xfId="0" applyFont="1" applyFill="1" applyBorder="1" applyAlignment="1">
      <alignment horizontal="left"/>
    </xf>
    <xf numFmtId="0" fontId="11" fillId="0" borderId="20" xfId="0" applyFont="1" applyFill="1" applyBorder="1"/>
    <xf numFmtId="0" fontId="9" fillId="0" borderId="3" xfId="0" applyFont="1" applyBorder="1" applyAlignment="1">
      <alignment horizontal="center"/>
    </xf>
    <xf numFmtId="164" fontId="0" fillId="0" borderId="9" xfId="0" applyNumberFormat="1" applyBorder="1"/>
    <xf numFmtId="164" fontId="0" fillId="0" borderId="21" xfId="0" applyNumberFormat="1" applyBorder="1"/>
    <xf numFmtId="164" fontId="4" fillId="0" borderId="22" xfId="0" applyNumberFormat="1" applyFont="1" applyFill="1" applyBorder="1"/>
    <xf numFmtId="0" fontId="12" fillId="0" borderId="15" xfId="0" applyFont="1" applyFill="1" applyBorder="1"/>
    <xf numFmtId="0" fontId="1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5" xfId="0" applyNumberFormat="1" applyFont="1" applyBorder="1"/>
    <xf numFmtId="164" fontId="5" fillId="0" borderId="17" xfId="0" applyNumberFormat="1" applyFont="1" applyBorder="1"/>
    <xf numFmtId="164" fontId="14" fillId="0" borderId="18" xfId="0" applyNumberFormat="1" applyFont="1" applyFill="1" applyBorder="1"/>
    <xf numFmtId="164" fontId="14" fillId="0" borderId="19" xfId="0" applyNumberFormat="1" applyFont="1" applyBorder="1"/>
    <xf numFmtId="164" fontId="14" fillId="3" borderId="19" xfId="0" applyNumberFormat="1" applyFont="1" applyFill="1" applyBorder="1"/>
    <xf numFmtId="164" fontId="0" fillId="0" borderId="20" xfId="0" applyNumberFormat="1" applyBorder="1"/>
    <xf numFmtId="164" fontId="0" fillId="0" borderId="23" xfId="0" applyNumberFormat="1" applyBorder="1"/>
    <xf numFmtId="164" fontId="4" fillId="0" borderId="24" xfId="0" applyNumberFormat="1" applyFont="1" applyFill="1" applyBorder="1"/>
    <xf numFmtId="164" fontId="4" fillId="0" borderId="25" xfId="0" applyNumberFormat="1" applyFont="1" applyBorder="1"/>
    <xf numFmtId="164" fontId="4" fillId="3" borderId="25" xfId="0" applyNumberFormat="1" applyFont="1" applyFill="1" applyBorder="1"/>
    <xf numFmtId="0" fontId="9" fillId="0" borderId="0" xfId="0" applyFont="1" applyBorder="1"/>
    <xf numFmtId="0" fontId="4" fillId="2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Border="1"/>
    <xf numFmtId="164" fontId="4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Fill="1" applyBorder="1"/>
    <xf numFmtId="9" fontId="3" fillId="0" borderId="0" xfId="3" applyFont="1" applyAlignment="1">
      <alignment horizontal="center"/>
    </xf>
    <xf numFmtId="9" fontId="4" fillId="0" borderId="17" xfId="3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164" fontId="4" fillId="0" borderId="0" xfId="0" applyNumberFormat="1" applyFont="1"/>
    <xf numFmtId="164" fontId="4" fillId="2" borderId="0" xfId="2" applyNumberFormat="1" applyFont="1" applyFill="1" applyAlignment="1">
      <alignment horizontal="center"/>
    </xf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2" applyNumberFormat="1" applyFont="1"/>
    <xf numFmtId="0" fontId="11" fillId="0" borderId="26" xfId="0" applyFont="1" applyFill="1" applyBorder="1"/>
    <xf numFmtId="0" fontId="9" fillId="0" borderId="27" xfId="0" applyFont="1" applyBorder="1" applyAlignment="1">
      <alignment horizontal="center"/>
    </xf>
    <xf numFmtId="164" fontId="15" fillId="0" borderId="15" xfId="0" applyNumberFormat="1" applyFont="1" applyBorder="1"/>
    <xf numFmtId="164" fontId="15" fillId="0" borderId="17" xfId="0" applyNumberFormat="1" applyFont="1" applyBorder="1"/>
    <xf numFmtId="164" fontId="16" fillId="0" borderId="18" xfId="0" applyNumberFormat="1" applyFont="1" applyFill="1" applyBorder="1"/>
    <xf numFmtId="164" fontId="16" fillId="0" borderId="19" xfId="0" applyNumberFormat="1" applyFont="1" applyBorder="1"/>
    <xf numFmtId="164" fontId="16" fillId="3" borderId="19" xfId="0" applyNumberFormat="1" applyFont="1" applyFill="1" applyBorder="1"/>
    <xf numFmtId="0" fontId="12" fillId="0" borderId="26" xfId="0" applyFont="1" applyFill="1" applyBorder="1"/>
    <xf numFmtId="0" fontId="13" fillId="0" borderId="27" xfId="0" applyFont="1" applyBorder="1" applyAlignment="1">
      <alignment horizontal="center"/>
    </xf>
    <xf numFmtId="164" fontId="5" fillId="0" borderId="26" xfId="0" applyNumberFormat="1" applyFont="1" applyBorder="1"/>
    <xf numFmtId="164" fontId="5" fillId="0" borderId="28" xfId="0" applyNumberFormat="1" applyFont="1" applyBorder="1"/>
    <xf numFmtId="164" fontId="14" fillId="0" borderId="29" xfId="0" applyNumberFormat="1" applyFont="1" applyFill="1" applyBorder="1"/>
    <xf numFmtId="164" fontId="14" fillId="0" borderId="30" xfId="0" applyNumberFormat="1" applyFont="1" applyBorder="1"/>
    <xf numFmtId="164" fontId="14" fillId="3" borderId="30" xfId="0" applyNumberFormat="1" applyFont="1" applyFill="1" applyBorder="1"/>
    <xf numFmtId="0" fontId="11" fillId="0" borderId="31" xfId="0" applyFont="1" applyFill="1" applyBorder="1"/>
    <xf numFmtId="0" fontId="11" fillId="0" borderId="11" xfId="0" applyFont="1" applyFill="1" applyBorder="1"/>
    <xf numFmtId="0" fontId="9" fillId="0" borderId="3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9" xfId="0" applyFont="1" applyFill="1" applyBorder="1"/>
    <xf numFmtId="164" fontId="4" fillId="0" borderId="0" xfId="0" applyNumberFormat="1" applyFont="1" applyFill="1" applyBorder="1"/>
    <xf numFmtId="43" fontId="3" fillId="0" borderId="0" xfId="1" applyFont="1" applyAlignment="1">
      <alignment horizontal="center"/>
    </xf>
    <xf numFmtId="164" fontId="4" fillId="4" borderId="1" xfId="2" applyNumberFormat="1" applyFont="1" applyFill="1" applyBorder="1" applyAlignment="1">
      <alignment horizontal="center" vertical="center"/>
    </xf>
    <xf numFmtId="10" fontId="3" fillId="0" borderId="0" xfId="3" applyNumberFormat="1" applyFont="1"/>
    <xf numFmtId="10" fontId="10" fillId="0" borderId="0" xfId="3" applyNumberFormat="1" applyFont="1"/>
    <xf numFmtId="10" fontId="9" fillId="0" borderId="0" xfId="3" applyNumberFormat="1" applyFont="1"/>
    <xf numFmtId="10" fontId="9" fillId="0" borderId="0" xfId="3" applyNumberFormat="1" applyFont="1" applyAlignment="1">
      <alignment horizontal="center" vertical="center"/>
    </xf>
    <xf numFmtId="9" fontId="3" fillId="0" borderId="0" xfId="3" applyNumberFormat="1" applyFont="1"/>
    <xf numFmtId="17" fontId="11" fillId="0" borderId="0" xfId="0" applyNumberFormat="1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7" fontId="11" fillId="0" borderId="33" xfId="0" applyNumberFormat="1" applyFont="1" applyBorder="1" applyAlignment="1">
      <alignment vertical="center" wrapText="1"/>
    </xf>
    <xf numFmtId="164" fontId="0" fillId="4" borderId="34" xfId="0" applyNumberFormat="1" applyFont="1" applyFill="1" applyBorder="1"/>
    <xf numFmtId="164" fontId="0" fillId="4" borderId="35" xfId="0" applyNumberFormat="1" applyFont="1" applyFill="1" applyBorder="1"/>
    <xf numFmtId="164" fontId="15" fillId="4" borderId="34" xfId="0" applyNumberFormat="1" applyFont="1" applyFill="1" applyBorder="1"/>
    <xf numFmtId="17" fontId="11" fillId="0" borderId="7" xfId="0" applyNumberFormat="1" applyFont="1" applyBorder="1" applyAlignment="1">
      <alignment vertical="center" wrapText="1"/>
    </xf>
    <xf numFmtId="17" fontId="11" fillId="0" borderId="36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4" fillId="0" borderId="17" xfId="3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164" fontId="0" fillId="0" borderId="37" xfId="0" applyNumberFormat="1" applyBorder="1"/>
    <xf numFmtId="0" fontId="9" fillId="0" borderId="8" xfId="0" applyFont="1" applyBorder="1" applyAlignment="1">
      <alignment horizontal="center" vertical="center"/>
    </xf>
    <xf numFmtId="10" fontId="9" fillId="0" borderId="8" xfId="3" applyNumberFormat="1" applyFont="1" applyBorder="1" applyAlignment="1">
      <alignment horizontal="center" vertical="center"/>
    </xf>
    <xf numFmtId="164" fontId="0" fillId="4" borderId="45" xfId="0" applyNumberFormat="1" applyFont="1" applyFill="1" applyBorder="1"/>
    <xf numFmtId="0" fontId="18" fillId="4" borderId="46" xfId="0" applyNumberFormat="1" applyFont="1" applyFill="1" applyBorder="1" applyAlignment="1" applyProtection="1">
      <alignment horizontal="center"/>
    </xf>
    <xf numFmtId="0" fontId="19" fillId="4" borderId="37" xfId="0" applyNumberFormat="1" applyFont="1" applyFill="1" applyBorder="1" applyAlignment="1" applyProtection="1">
      <alignment horizontal="center"/>
    </xf>
    <xf numFmtId="0" fontId="18" fillId="4" borderId="37" xfId="0" applyNumberFormat="1" applyFont="1" applyFill="1" applyBorder="1" applyAlignment="1" applyProtection="1">
      <alignment horizontal="center"/>
    </xf>
    <xf numFmtId="0" fontId="19" fillId="4" borderId="46" xfId="0" applyNumberFormat="1" applyFont="1" applyFill="1" applyBorder="1" applyAlignment="1" applyProtection="1">
      <alignment horizontal="center"/>
    </xf>
    <xf numFmtId="0" fontId="9" fillId="4" borderId="33" xfId="0" applyFont="1" applyFill="1" applyBorder="1" applyAlignment="1">
      <alignment horizontal="center"/>
    </xf>
    <xf numFmtId="164" fontId="4" fillId="0" borderId="17" xfId="0" applyNumberFormat="1" applyFont="1" applyBorder="1"/>
    <xf numFmtId="10" fontId="3" fillId="0" borderId="16" xfId="3" applyNumberFormat="1" applyFont="1" applyBorder="1"/>
    <xf numFmtId="164" fontId="0" fillId="0" borderId="44" xfId="0" applyNumberFormat="1" applyBorder="1"/>
    <xf numFmtId="10" fontId="3" fillId="0" borderId="3" xfId="3" applyNumberFormat="1" applyFont="1" applyBorder="1"/>
    <xf numFmtId="0" fontId="17" fillId="0" borderId="5" xfId="0" applyFont="1" applyFill="1" applyBorder="1"/>
    <xf numFmtId="0" fontId="18" fillId="4" borderId="44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8" fillId="2" borderId="14" xfId="0" applyNumberFormat="1" applyFont="1" applyFill="1" applyBorder="1" applyAlignment="1" applyProtection="1">
      <alignment horizontal="center"/>
    </xf>
    <xf numFmtId="0" fontId="19" fillId="2" borderId="19" xfId="0" applyNumberFormat="1" applyFont="1" applyFill="1" applyBorder="1" applyAlignment="1" applyProtection="1">
      <alignment horizontal="center"/>
    </xf>
    <xf numFmtId="0" fontId="18" fillId="2" borderId="19" xfId="0" applyNumberFormat="1" applyFont="1" applyFill="1" applyBorder="1" applyAlignment="1" applyProtection="1">
      <alignment horizontal="center"/>
    </xf>
    <xf numFmtId="0" fontId="19" fillId="2" borderId="14" xfId="0" applyNumberFormat="1" applyFont="1" applyFill="1" applyBorder="1" applyAlignment="1" applyProtection="1">
      <alignment horizontal="center"/>
    </xf>
    <xf numFmtId="0" fontId="19" fillId="2" borderId="47" xfId="0" applyNumberFormat="1" applyFont="1" applyFill="1" applyBorder="1" applyAlignment="1" applyProtection="1">
      <alignment horizontal="center"/>
    </xf>
    <xf numFmtId="0" fontId="17" fillId="0" borderId="37" xfId="0" applyFont="1" applyFill="1" applyBorder="1"/>
    <xf numFmtId="0" fontId="17" fillId="0" borderId="4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46" xfId="0" applyFont="1" applyFill="1" applyBorder="1"/>
    <xf numFmtId="0" fontId="17" fillId="0" borderId="46" xfId="0" applyFont="1" applyBorder="1" applyAlignment="1">
      <alignment vertical="center"/>
    </xf>
    <xf numFmtId="0" fontId="17" fillId="0" borderId="44" xfId="0" applyFont="1" applyFill="1" applyBorder="1"/>
    <xf numFmtId="0" fontId="18" fillId="2" borderId="25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0" borderId="0" xfId="0" applyFont="1" applyFill="1" applyBorder="1"/>
    <xf numFmtId="164" fontId="4" fillId="0" borderId="11" xfId="0" applyNumberFormat="1" applyFont="1" applyBorder="1"/>
    <xf numFmtId="164" fontId="4" fillId="0" borderId="2" xfId="0" applyNumberFormat="1" applyFont="1" applyBorder="1"/>
    <xf numFmtId="9" fontId="4" fillId="0" borderId="20" xfId="3" applyFont="1" applyBorder="1" applyAlignment="1">
      <alignment horizontal="center"/>
    </xf>
    <xf numFmtId="164" fontId="4" fillId="0" borderId="23" xfId="3" applyNumberFormat="1" applyFont="1" applyBorder="1" applyAlignment="1">
      <alignment horizontal="center"/>
    </xf>
    <xf numFmtId="9" fontId="4" fillId="0" borderId="3" xfId="3" applyFont="1" applyBorder="1" applyAlignment="1">
      <alignment horizontal="center"/>
    </xf>
    <xf numFmtId="164" fontId="4" fillId="4" borderId="34" xfId="0" applyNumberFormat="1" applyFont="1" applyFill="1" applyBorder="1"/>
    <xf numFmtId="0" fontId="9" fillId="0" borderId="33" xfId="0" applyFont="1" applyBorder="1" applyAlignment="1">
      <alignment horizontal="center" vertical="center" wrapText="1"/>
    </xf>
    <xf numFmtId="0" fontId="7" fillId="0" borderId="0" xfId="0" applyFont="1" applyBorder="1"/>
    <xf numFmtId="0" fontId="19" fillId="5" borderId="47" xfId="0" applyNumberFormat="1" applyFont="1" applyFill="1" applyBorder="1" applyAlignment="1" applyProtection="1">
      <alignment horizontal="center"/>
    </xf>
    <xf numFmtId="0" fontId="19" fillId="5" borderId="19" xfId="0" applyNumberFormat="1" applyFont="1" applyFill="1" applyBorder="1" applyAlignment="1" applyProtection="1">
      <alignment horizontal="center"/>
    </xf>
    <xf numFmtId="0" fontId="18" fillId="5" borderId="19" xfId="0" applyNumberFormat="1" applyFont="1" applyFill="1" applyBorder="1" applyAlignment="1" applyProtection="1">
      <alignment horizontal="center"/>
    </xf>
    <xf numFmtId="0" fontId="19" fillId="5" borderId="14" xfId="0" applyNumberFormat="1" applyFont="1" applyFill="1" applyBorder="1" applyAlignment="1" applyProtection="1">
      <alignment horizontal="center"/>
    </xf>
    <xf numFmtId="0" fontId="18" fillId="5" borderId="14" xfId="0" applyNumberFormat="1" applyFont="1" applyFill="1" applyBorder="1" applyAlignment="1" applyProtection="1">
      <alignment horizontal="center"/>
    </xf>
    <xf numFmtId="0" fontId="19" fillId="5" borderId="39" xfId="0" applyNumberFormat="1" applyFont="1" applyFill="1" applyBorder="1" applyAlignment="1" applyProtection="1">
      <alignment horizontal="center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7" fontId="11" fillId="0" borderId="33" xfId="0" applyNumberFormat="1" applyFont="1" applyBorder="1" applyAlignment="1">
      <alignment horizontal="left" vertical="center" wrapText="1"/>
    </xf>
    <xf numFmtId="17" fontId="11" fillId="0" borderId="7" xfId="0" applyNumberFormat="1" applyFont="1" applyBorder="1" applyAlignment="1">
      <alignment horizontal="left" vertical="center" wrapText="1"/>
    </xf>
    <xf numFmtId="17" fontId="11" fillId="0" borderId="36" xfId="0" applyNumberFormat="1" applyFont="1" applyBorder="1" applyAlignment="1">
      <alignment horizontal="left" vertical="center" wrapText="1"/>
    </xf>
    <xf numFmtId="17" fontId="11" fillId="0" borderId="41" xfId="0" applyNumberFormat="1" applyFont="1" applyBorder="1" applyAlignment="1">
      <alignment horizontal="left" vertical="center"/>
    </xf>
    <xf numFmtId="17" fontId="11" fillId="0" borderId="42" xfId="0" applyNumberFormat="1" applyFont="1" applyBorder="1" applyAlignment="1">
      <alignment horizontal="left" vertical="center"/>
    </xf>
    <xf numFmtId="17" fontId="11" fillId="0" borderId="43" xfId="0" applyNumberFormat="1" applyFont="1" applyBorder="1" applyAlignment="1">
      <alignment horizontal="left" vertical="center"/>
    </xf>
    <xf numFmtId="17" fontId="11" fillId="0" borderId="44" xfId="0" applyNumberFormat="1" applyFont="1" applyBorder="1" applyAlignment="1">
      <alignment horizontal="left" vertical="center"/>
    </xf>
    <xf numFmtId="17" fontId="11" fillId="0" borderId="45" xfId="0" applyNumberFormat="1" applyFont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3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</cellXfs>
  <cellStyles count="4">
    <cellStyle name="čárky" xfId="1" builtinId="3"/>
    <cellStyle name="měny" xfId="2" builtinId="4"/>
    <cellStyle name="normální" xfId="0" builtinId="0"/>
    <cellStyle name="pro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workbookViewId="0">
      <selection activeCell="K12" sqref="K12"/>
    </sheetView>
  </sheetViews>
  <sheetFormatPr defaultRowHeight="15"/>
  <cols>
    <col min="1" max="1" width="29.5703125" customWidth="1"/>
    <col min="2" max="2" width="14" style="2" customWidth="1"/>
    <col min="3" max="3" width="6.140625" style="2" customWidth="1"/>
    <col min="4" max="5" width="15" customWidth="1"/>
    <col min="6" max="6" width="16.28515625" customWidth="1"/>
    <col min="7" max="7" width="18.28515625" customWidth="1"/>
    <col min="8" max="8" width="16.85546875" customWidth="1"/>
    <col min="9" max="9" width="5.42578125" customWidth="1"/>
    <col min="10" max="12" width="14.42578125" customWidth="1"/>
    <col min="13" max="14" width="15.7109375" customWidth="1"/>
  </cols>
  <sheetData>
    <row r="1" spans="1:8" ht="18.75">
      <c r="A1" s="1" t="s">
        <v>45</v>
      </c>
    </row>
    <row r="2" spans="1:8" ht="15.75">
      <c r="A2" s="3" t="s">
        <v>44</v>
      </c>
    </row>
    <row r="3" spans="1:8" ht="15.75">
      <c r="A3" s="4" t="s">
        <v>0</v>
      </c>
    </row>
    <row r="4" spans="1:8">
      <c r="A4" s="5" t="s">
        <v>40</v>
      </c>
    </row>
    <row r="5" spans="1:8" ht="15.75" thickBot="1">
      <c r="A5" s="5"/>
    </row>
    <row r="6" spans="1:8" ht="16.5" thickBot="1">
      <c r="A6" s="165" t="s">
        <v>1</v>
      </c>
      <c r="B6" s="166"/>
      <c r="C6" s="167"/>
      <c r="D6" s="6">
        <f>5400000-70000</f>
        <v>5330000</v>
      </c>
    </row>
    <row r="7" spans="1:8" ht="15.75">
      <c r="A7" s="168" t="s">
        <v>2</v>
      </c>
      <c r="B7" s="169"/>
      <c r="C7" s="170"/>
      <c r="D7" s="7">
        <v>230000</v>
      </c>
    </row>
    <row r="8" spans="1:8" ht="16.5" thickBot="1">
      <c r="A8" s="171" t="s">
        <v>3</v>
      </c>
      <c r="B8" s="172"/>
      <c r="C8" s="172"/>
      <c r="D8" s="8">
        <f>D6-D7</f>
        <v>5100000</v>
      </c>
    </row>
    <row r="9" spans="1:8" s="11" customFormat="1" ht="16.5" thickBot="1">
      <c r="A9" s="9"/>
      <c r="B9" s="10"/>
      <c r="C9" s="10"/>
      <c r="E9" s="12"/>
      <c r="F9" s="13"/>
    </row>
    <row r="10" spans="1:8" s="9" customFormat="1" ht="16.5" thickBot="1">
      <c r="B10" s="14"/>
      <c r="C10" s="15"/>
      <c r="D10" s="173" t="s">
        <v>41</v>
      </c>
      <c r="E10" s="174"/>
      <c r="F10" s="175"/>
      <c r="G10" s="176" t="s">
        <v>42</v>
      </c>
      <c r="H10" s="161" t="s">
        <v>43</v>
      </c>
    </row>
    <row r="11" spans="1:8" s="20" customFormat="1" ht="16.5" thickBot="1">
      <c r="A11" s="163" t="s">
        <v>39</v>
      </c>
      <c r="B11" s="164"/>
      <c r="C11" s="16"/>
      <c r="D11" s="17" t="s">
        <v>4</v>
      </c>
      <c r="E11" s="18" t="s">
        <v>5</v>
      </c>
      <c r="F11" s="19" t="s">
        <v>6</v>
      </c>
      <c r="G11" s="177"/>
      <c r="H11" s="162"/>
    </row>
    <row r="12" spans="1:8" ht="15.75">
      <c r="A12" s="21" t="s">
        <v>7</v>
      </c>
      <c r="B12" s="22">
        <v>58</v>
      </c>
      <c r="D12" s="23">
        <f t="shared" ref="D12:D36" si="0">$D$46/2</f>
        <v>40800</v>
      </c>
      <c r="E12" s="24">
        <f>B12*E46/2</f>
        <v>85491.329479768785</v>
      </c>
      <c r="F12" s="25">
        <f t="shared" ref="F12:F41" si="1">(D12+E12)</f>
        <v>126291.32947976878</v>
      </c>
      <c r="G12" s="26">
        <f t="shared" ref="G12:G41" si="2">B12*$G$46/2</f>
        <v>85491.3294797688</v>
      </c>
      <c r="H12" s="27">
        <f t="shared" ref="H12:H41" si="3">G12+F12</f>
        <v>211782.65895953757</v>
      </c>
    </row>
    <row r="13" spans="1:8" ht="15.75">
      <c r="A13" s="35" t="s">
        <v>12</v>
      </c>
      <c r="B13" s="29">
        <v>38</v>
      </c>
      <c r="D13" s="30">
        <f t="shared" si="0"/>
        <v>40800</v>
      </c>
      <c r="E13" s="31">
        <f t="shared" ref="E13:E41" si="4">B13*$E$46/2</f>
        <v>56011.560693641615</v>
      </c>
      <c r="F13" s="32">
        <f t="shared" si="1"/>
        <v>96811.560693641615</v>
      </c>
      <c r="G13" s="33">
        <f t="shared" si="2"/>
        <v>56011.56069364163</v>
      </c>
      <c r="H13" s="34">
        <f t="shared" si="3"/>
        <v>152823.12138728326</v>
      </c>
    </row>
    <row r="14" spans="1:8" ht="15.75">
      <c r="A14" s="28" t="s">
        <v>8</v>
      </c>
      <c r="B14" s="29">
        <v>38</v>
      </c>
      <c r="D14" s="30">
        <f t="shared" si="0"/>
        <v>40800</v>
      </c>
      <c r="E14" s="31">
        <f t="shared" si="4"/>
        <v>56011.560693641615</v>
      </c>
      <c r="F14" s="32">
        <f t="shared" si="1"/>
        <v>96811.560693641615</v>
      </c>
      <c r="G14" s="33">
        <f t="shared" si="2"/>
        <v>56011.56069364163</v>
      </c>
      <c r="H14" s="34">
        <f t="shared" si="3"/>
        <v>152823.12138728326</v>
      </c>
    </row>
    <row r="15" spans="1:8" ht="15.75">
      <c r="A15" s="28" t="s">
        <v>11</v>
      </c>
      <c r="B15" s="29">
        <v>34</v>
      </c>
      <c r="D15" s="30">
        <f t="shared" si="0"/>
        <v>40800</v>
      </c>
      <c r="E15" s="31">
        <f t="shared" si="4"/>
        <v>50115.606936416181</v>
      </c>
      <c r="F15" s="32">
        <f t="shared" si="1"/>
        <v>90915.606936416181</v>
      </c>
      <c r="G15" s="33">
        <f t="shared" si="2"/>
        <v>50115.606936416196</v>
      </c>
      <c r="H15" s="34">
        <f t="shared" si="3"/>
        <v>141031.21387283236</v>
      </c>
    </row>
    <row r="16" spans="1:8" ht="15.75">
      <c r="A16" s="35" t="s">
        <v>14</v>
      </c>
      <c r="B16" s="29">
        <v>25</v>
      </c>
      <c r="D16" s="30">
        <f t="shared" si="0"/>
        <v>40800</v>
      </c>
      <c r="E16" s="31">
        <f t="shared" si="4"/>
        <v>36849.710982658959</v>
      </c>
      <c r="F16" s="32">
        <f t="shared" si="1"/>
        <v>77649.710982658959</v>
      </c>
      <c r="G16" s="33">
        <f t="shared" si="2"/>
        <v>36849.710982658966</v>
      </c>
      <c r="H16" s="34">
        <f t="shared" si="3"/>
        <v>114499.42196531792</v>
      </c>
    </row>
    <row r="17" spans="1:8" ht="15.75">
      <c r="A17" s="35" t="s">
        <v>10</v>
      </c>
      <c r="B17" s="29">
        <v>23</v>
      </c>
      <c r="D17" s="30">
        <f t="shared" si="0"/>
        <v>40800</v>
      </c>
      <c r="E17" s="31">
        <f t="shared" si="4"/>
        <v>33901.734104046242</v>
      </c>
      <c r="F17" s="32">
        <f t="shared" si="1"/>
        <v>74701.734104046249</v>
      </c>
      <c r="G17" s="33">
        <f t="shared" si="2"/>
        <v>33901.734104046249</v>
      </c>
      <c r="H17" s="34">
        <f t="shared" si="3"/>
        <v>108603.4682080925</v>
      </c>
    </row>
    <row r="18" spans="1:8" ht="15.75">
      <c r="A18" s="28" t="s">
        <v>9</v>
      </c>
      <c r="B18" s="29">
        <v>22</v>
      </c>
      <c r="D18" s="30">
        <f t="shared" si="0"/>
        <v>40800</v>
      </c>
      <c r="E18" s="31">
        <f t="shared" si="4"/>
        <v>32427.745664739883</v>
      </c>
      <c r="F18" s="32">
        <f t="shared" si="1"/>
        <v>73227.745664739879</v>
      </c>
      <c r="G18" s="33">
        <f t="shared" si="2"/>
        <v>32427.74566473989</v>
      </c>
      <c r="H18" s="34">
        <f t="shared" si="3"/>
        <v>105655.49132947977</v>
      </c>
    </row>
    <row r="19" spans="1:8" ht="15.75">
      <c r="A19" s="28" t="s">
        <v>13</v>
      </c>
      <c r="B19" s="29">
        <v>22</v>
      </c>
      <c r="D19" s="30">
        <f t="shared" si="0"/>
        <v>40800</v>
      </c>
      <c r="E19" s="31">
        <f t="shared" si="4"/>
        <v>32427.745664739883</v>
      </c>
      <c r="F19" s="32">
        <f t="shared" si="1"/>
        <v>73227.745664739879</v>
      </c>
      <c r="G19" s="33">
        <f t="shared" si="2"/>
        <v>32427.74566473989</v>
      </c>
      <c r="H19" s="34">
        <f t="shared" si="3"/>
        <v>105655.49132947977</v>
      </c>
    </row>
    <row r="20" spans="1:8" ht="15.75">
      <c r="A20" s="35" t="s">
        <v>17</v>
      </c>
      <c r="B20" s="29">
        <v>20</v>
      </c>
      <c r="D20" s="30">
        <f t="shared" si="0"/>
        <v>40800</v>
      </c>
      <c r="E20" s="31">
        <f t="shared" si="4"/>
        <v>29479.768786127166</v>
      </c>
      <c r="F20" s="32">
        <f t="shared" si="1"/>
        <v>70279.76878612717</v>
      </c>
      <c r="G20" s="33">
        <f t="shared" si="2"/>
        <v>29479.768786127173</v>
      </c>
      <c r="H20" s="34">
        <f t="shared" si="3"/>
        <v>99759.537572254339</v>
      </c>
    </row>
    <row r="21" spans="1:8" ht="15.75">
      <c r="A21" s="28" t="s">
        <v>21</v>
      </c>
      <c r="B21" s="29">
        <v>19</v>
      </c>
      <c r="D21" s="30">
        <f t="shared" si="0"/>
        <v>40800</v>
      </c>
      <c r="E21" s="31">
        <f t="shared" si="4"/>
        <v>28005.780346820808</v>
      </c>
      <c r="F21" s="32">
        <f t="shared" si="1"/>
        <v>68805.7803468208</v>
      </c>
      <c r="G21" s="33">
        <f t="shared" si="2"/>
        <v>28005.780346820815</v>
      </c>
      <c r="H21" s="34">
        <f t="shared" si="3"/>
        <v>96811.560693641615</v>
      </c>
    </row>
    <row r="22" spans="1:8" ht="15.75">
      <c r="A22" s="28" t="s">
        <v>15</v>
      </c>
      <c r="B22" s="29">
        <v>18</v>
      </c>
      <c r="D22" s="30">
        <f t="shared" si="0"/>
        <v>40800</v>
      </c>
      <c r="E22" s="31">
        <f t="shared" si="4"/>
        <v>26531.791907514449</v>
      </c>
      <c r="F22" s="32">
        <f t="shared" si="1"/>
        <v>67331.791907514445</v>
      </c>
      <c r="G22" s="33">
        <f t="shared" si="2"/>
        <v>26531.791907514456</v>
      </c>
      <c r="H22" s="34">
        <f t="shared" si="3"/>
        <v>93863.583815028906</v>
      </c>
    </row>
    <row r="23" spans="1:8" ht="15.75">
      <c r="A23" s="35" t="s">
        <v>27</v>
      </c>
      <c r="B23" s="29">
        <v>18</v>
      </c>
      <c r="D23" s="30">
        <f t="shared" si="0"/>
        <v>40800</v>
      </c>
      <c r="E23" s="31">
        <f t="shared" si="4"/>
        <v>26531.791907514449</v>
      </c>
      <c r="F23" s="32">
        <f t="shared" si="1"/>
        <v>67331.791907514445</v>
      </c>
      <c r="G23" s="33">
        <f t="shared" si="2"/>
        <v>26531.791907514456</v>
      </c>
      <c r="H23" s="34">
        <f t="shared" si="3"/>
        <v>93863.583815028906</v>
      </c>
    </row>
    <row r="24" spans="1:8" ht="15.75">
      <c r="A24" s="28" t="s">
        <v>20</v>
      </c>
      <c r="B24" s="29">
        <v>17</v>
      </c>
      <c r="D24" s="30">
        <f t="shared" si="0"/>
        <v>40800</v>
      </c>
      <c r="E24" s="31">
        <f t="shared" si="4"/>
        <v>25057.803468208091</v>
      </c>
      <c r="F24" s="32">
        <f t="shared" si="1"/>
        <v>65857.803468208091</v>
      </c>
      <c r="G24" s="33">
        <f t="shared" si="2"/>
        <v>25057.803468208098</v>
      </c>
      <c r="H24" s="34">
        <f t="shared" si="3"/>
        <v>90915.606936416181</v>
      </c>
    </row>
    <row r="25" spans="1:8" ht="15.75">
      <c r="A25" s="35" t="s">
        <v>18</v>
      </c>
      <c r="B25" s="29">
        <v>16</v>
      </c>
      <c r="D25" s="30">
        <f t="shared" si="0"/>
        <v>40800</v>
      </c>
      <c r="E25" s="31">
        <f t="shared" si="4"/>
        <v>23583.815028901732</v>
      </c>
      <c r="F25" s="32">
        <f t="shared" si="1"/>
        <v>64383.815028901736</v>
      </c>
      <c r="G25" s="33">
        <f t="shared" si="2"/>
        <v>23583.815028901739</v>
      </c>
      <c r="H25" s="34">
        <f t="shared" si="3"/>
        <v>87967.630057803472</v>
      </c>
    </row>
    <row r="26" spans="1:8" ht="15.75">
      <c r="A26" s="28" t="s">
        <v>25</v>
      </c>
      <c r="B26" s="29">
        <v>15</v>
      </c>
      <c r="D26" s="30">
        <f t="shared" si="0"/>
        <v>40800</v>
      </c>
      <c r="E26" s="31">
        <f t="shared" si="4"/>
        <v>22109.826589595374</v>
      </c>
      <c r="F26" s="32">
        <f t="shared" si="1"/>
        <v>62909.826589595374</v>
      </c>
      <c r="G26" s="33">
        <f t="shared" si="2"/>
        <v>22109.826589595381</v>
      </c>
      <c r="H26" s="34">
        <f t="shared" si="3"/>
        <v>85019.653179190762</v>
      </c>
    </row>
    <row r="27" spans="1:8" ht="15.75">
      <c r="A27" s="28" t="s">
        <v>28</v>
      </c>
      <c r="B27" s="29">
        <v>15</v>
      </c>
      <c r="D27" s="30">
        <f t="shared" si="0"/>
        <v>40800</v>
      </c>
      <c r="E27" s="31">
        <f t="shared" si="4"/>
        <v>22109.826589595374</v>
      </c>
      <c r="F27" s="32">
        <f t="shared" si="1"/>
        <v>62909.826589595374</v>
      </c>
      <c r="G27" s="33">
        <f t="shared" si="2"/>
        <v>22109.826589595381</v>
      </c>
      <c r="H27" s="34">
        <f t="shared" si="3"/>
        <v>85019.653179190762</v>
      </c>
    </row>
    <row r="28" spans="1:8" ht="15.75">
      <c r="A28" s="35" t="s">
        <v>24</v>
      </c>
      <c r="B28" s="29">
        <v>14</v>
      </c>
      <c r="D28" s="30">
        <f t="shared" si="0"/>
        <v>40800</v>
      </c>
      <c r="E28" s="31">
        <f t="shared" si="4"/>
        <v>20635.838150289015</v>
      </c>
      <c r="F28" s="32">
        <f t="shared" si="1"/>
        <v>61435.838150289012</v>
      </c>
      <c r="G28" s="33">
        <f t="shared" si="2"/>
        <v>20635.838150289022</v>
      </c>
      <c r="H28" s="34">
        <f t="shared" si="3"/>
        <v>82071.676300578038</v>
      </c>
    </row>
    <row r="29" spans="1:8" ht="15.75">
      <c r="A29" s="28" t="s">
        <v>23</v>
      </c>
      <c r="B29" s="29">
        <v>14</v>
      </c>
      <c r="D29" s="30">
        <f t="shared" si="0"/>
        <v>40800</v>
      </c>
      <c r="E29" s="31">
        <f t="shared" si="4"/>
        <v>20635.838150289015</v>
      </c>
      <c r="F29" s="32">
        <f t="shared" si="1"/>
        <v>61435.838150289012</v>
      </c>
      <c r="G29" s="33">
        <f t="shared" si="2"/>
        <v>20635.838150289022</v>
      </c>
      <c r="H29" s="34">
        <f t="shared" si="3"/>
        <v>82071.676300578038</v>
      </c>
    </row>
    <row r="30" spans="1:8" ht="15.75">
      <c r="A30" s="71" t="s">
        <v>16</v>
      </c>
      <c r="B30" s="72">
        <v>13</v>
      </c>
      <c r="D30" s="30">
        <f t="shared" si="0"/>
        <v>40800</v>
      </c>
      <c r="E30" s="31">
        <f t="shared" si="4"/>
        <v>19161.849710982657</v>
      </c>
      <c r="F30" s="32">
        <f t="shared" si="1"/>
        <v>59961.849710982657</v>
      </c>
      <c r="G30" s="33">
        <f t="shared" si="2"/>
        <v>19161.849710982664</v>
      </c>
      <c r="H30" s="34">
        <f t="shared" si="3"/>
        <v>79123.699421965313</v>
      </c>
    </row>
    <row r="31" spans="1:8" ht="15.75">
      <c r="A31" s="28" t="s">
        <v>19</v>
      </c>
      <c r="B31" s="29">
        <v>12</v>
      </c>
      <c r="D31" s="38">
        <f t="shared" si="0"/>
        <v>40800</v>
      </c>
      <c r="E31" s="39">
        <f t="shared" si="4"/>
        <v>17687.861271676298</v>
      </c>
      <c r="F31" s="40">
        <f t="shared" si="1"/>
        <v>58487.861271676302</v>
      </c>
      <c r="G31" s="33">
        <f t="shared" si="2"/>
        <v>17687.861271676305</v>
      </c>
      <c r="H31" s="27">
        <f t="shared" si="3"/>
        <v>76175.722543352604</v>
      </c>
    </row>
    <row r="32" spans="1:8" ht="15.75">
      <c r="A32" s="28" t="s">
        <v>22</v>
      </c>
      <c r="B32" s="29">
        <v>10</v>
      </c>
      <c r="D32" s="30">
        <f t="shared" si="0"/>
        <v>40800</v>
      </c>
      <c r="E32" s="31">
        <f t="shared" si="4"/>
        <v>14739.884393063583</v>
      </c>
      <c r="F32" s="32">
        <f t="shared" si="1"/>
        <v>55539.884393063585</v>
      </c>
      <c r="G32" s="33">
        <f t="shared" si="2"/>
        <v>14739.884393063587</v>
      </c>
      <c r="H32" s="34">
        <f t="shared" si="3"/>
        <v>70279.76878612717</v>
      </c>
    </row>
    <row r="33" spans="1:14" ht="15.75">
      <c r="A33" s="28" t="s">
        <v>33</v>
      </c>
      <c r="B33" s="29">
        <v>10</v>
      </c>
      <c r="D33" s="30">
        <f t="shared" si="0"/>
        <v>40800</v>
      </c>
      <c r="E33" s="31">
        <f t="shared" si="4"/>
        <v>14739.884393063583</v>
      </c>
      <c r="F33" s="32">
        <f t="shared" si="1"/>
        <v>55539.884393063585</v>
      </c>
      <c r="G33" s="33">
        <f t="shared" si="2"/>
        <v>14739.884393063587</v>
      </c>
      <c r="H33" s="34">
        <f t="shared" si="3"/>
        <v>70279.76878612717</v>
      </c>
    </row>
    <row r="34" spans="1:14" ht="15.75">
      <c r="A34" s="28" t="s">
        <v>34</v>
      </c>
      <c r="B34" s="29">
        <v>9</v>
      </c>
      <c r="D34" s="30">
        <f t="shared" si="0"/>
        <v>40800</v>
      </c>
      <c r="E34" s="31">
        <f t="shared" si="4"/>
        <v>13265.895953757225</v>
      </c>
      <c r="F34" s="32">
        <f t="shared" si="1"/>
        <v>54065.895953757223</v>
      </c>
      <c r="G34" s="33">
        <f t="shared" si="2"/>
        <v>13265.895953757228</v>
      </c>
      <c r="H34" s="34">
        <f t="shared" si="3"/>
        <v>67331.791907514445</v>
      </c>
    </row>
    <row r="35" spans="1:14" ht="15.75">
      <c r="A35" s="28" t="s">
        <v>26</v>
      </c>
      <c r="B35" s="29">
        <v>8</v>
      </c>
      <c r="D35" s="30">
        <f t="shared" si="0"/>
        <v>40800</v>
      </c>
      <c r="E35" s="31">
        <f t="shared" si="4"/>
        <v>11791.907514450866</v>
      </c>
      <c r="F35" s="32">
        <f t="shared" si="1"/>
        <v>52591.907514450868</v>
      </c>
      <c r="G35" s="33">
        <f t="shared" si="2"/>
        <v>11791.90751445087</v>
      </c>
      <c r="H35" s="34">
        <f t="shared" si="3"/>
        <v>64383.815028901736</v>
      </c>
    </row>
    <row r="36" spans="1:14" ht="16.5" thickBot="1">
      <c r="A36" s="85" t="s">
        <v>38</v>
      </c>
      <c r="B36" s="87">
        <v>8</v>
      </c>
      <c r="C36" s="2">
        <f>COUNT(B10:B36)</f>
        <v>25</v>
      </c>
      <c r="D36" s="49">
        <f t="shared" si="0"/>
        <v>40800</v>
      </c>
      <c r="E36" s="50">
        <f t="shared" si="4"/>
        <v>11791.907514450866</v>
      </c>
      <c r="F36" s="51">
        <f t="shared" si="1"/>
        <v>52591.907514450868</v>
      </c>
      <c r="G36" s="52">
        <f t="shared" si="2"/>
        <v>11791.90751445087</v>
      </c>
      <c r="H36" s="53">
        <f t="shared" si="3"/>
        <v>64383.815028901736</v>
      </c>
    </row>
    <row r="37" spans="1:14" ht="15.75">
      <c r="A37" s="86" t="s">
        <v>35</v>
      </c>
      <c r="B37" s="88">
        <v>7</v>
      </c>
      <c r="D37" s="38"/>
      <c r="E37" s="39">
        <f t="shared" si="4"/>
        <v>10317.919075144508</v>
      </c>
      <c r="F37" s="40">
        <f t="shared" si="1"/>
        <v>10317.919075144508</v>
      </c>
      <c r="G37" s="26">
        <f t="shared" si="2"/>
        <v>10317.919075144511</v>
      </c>
      <c r="H37" s="27">
        <f t="shared" si="3"/>
        <v>20635.838150289019</v>
      </c>
    </row>
    <row r="38" spans="1:14" ht="15.75">
      <c r="A38" s="41" t="s">
        <v>29</v>
      </c>
      <c r="B38" s="42">
        <v>5</v>
      </c>
      <c r="C38" s="43"/>
      <c r="D38" s="44"/>
      <c r="E38" s="45">
        <f t="shared" si="4"/>
        <v>7369.9421965317915</v>
      </c>
      <c r="F38" s="46">
        <f t="shared" si="1"/>
        <v>7369.9421965317915</v>
      </c>
      <c r="G38" s="47">
        <f t="shared" si="2"/>
        <v>7369.9421965317933</v>
      </c>
      <c r="H38" s="48">
        <f t="shared" si="3"/>
        <v>14739.884393063585</v>
      </c>
    </row>
    <row r="39" spans="1:14" ht="15.75">
      <c r="A39" s="28" t="s">
        <v>32</v>
      </c>
      <c r="B39" s="29">
        <v>4</v>
      </c>
      <c r="D39" s="73"/>
      <c r="E39" s="74">
        <f t="shared" si="4"/>
        <v>5895.953757225433</v>
      </c>
      <c r="F39" s="75">
        <f t="shared" si="1"/>
        <v>5895.953757225433</v>
      </c>
      <c r="G39" s="76">
        <f t="shared" si="2"/>
        <v>5895.9537572254349</v>
      </c>
      <c r="H39" s="77">
        <f t="shared" si="3"/>
        <v>11791.907514450868</v>
      </c>
    </row>
    <row r="40" spans="1:14" ht="15.75">
      <c r="A40" s="78" t="s">
        <v>30</v>
      </c>
      <c r="B40" s="79">
        <v>4</v>
      </c>
      <c r="C40" s="43"/>
      <c r="D40" s="80"/>
      <c r="E40" s="81">
        <f t="shared" si="4"/>
        <v>5895.953757225433</v>
      </c>
      <c r="F40" s="82">
        <f t="shared" si="1"/>
        <v>5895.953757225433</v>
      </c>
      <c r="G40" s="83">
        <f t="shared" si="2"/>
        <v>5895.9537572254349</v>
      </c>
      <c r="H40" s="84">
        <f t="shared" si="3"/>
        <v>11791.907514450868</v>
      </c>
    </row>
    <row r="41" spans="1:14" ht="16.5" thickBot="1">
      <c r="A41" s="36" t="s">
        <v>31</v>
      </c>
      <c r="B41" s="37">
        <v>3</v>
      </c>
      <c r="D41" s="49"/>
      <c r="E41" s="50">
        <f t="shared" si="4"/>
        <v>4421.9653179190746</v>
      </c>
      <c r="F41" s="51">
        <f t="shared" si="1"/>
        <v>4421.9653179190746</v>
      </c>
      <c r="G41" s="52">
        <f t="shared" si="2"/>
        <v>4421.9653179190764</v>
      </c>
      <c r="H41" s="53">
        <f t="shared" si="3"/>
        <v>8843.9306358381509</v>
      </c>
    </row>
    <row r="42" spans="1:14" ht="15.75">
      <c r="A42" s="54" t="s">
        <v>36</v>
      </c>
      <c r="B42" s="55">
        <f>SUM(B12:B41)</f>
        <v>519</v>
      </c>
      <c r="C42" s="56">
        <f>SUM(C30:C41)</f>
        <v>25</v>
      </c>
      <c r="D42" s="57">
        <f>SUM(D12:D41)</f>
        <v>1020000</v>
      </c>
      <c r="E42" s="57">
        <f>SUM(E12:E41)</f>
        <v>764999.99999999977</v>
      </c>
      <c r="F42" s="58">
        <f>SUM(F12:F41)</f>
        <v>1784999.9999999998</v>
      </c>
      <c r="G42" s="58">
        <f>SUM(G12:G41)</f>
        <v>765000</v>
      </c>
      <c r="H42" s="58">
        <f>SUM(H12:H41)</f>
        <v>2550000.0000000005</v>
      </c>
    </row>
    <row r="43" spans="1:14" ht="15.75">
      <c r="A43" s="59"/>
      <c r="B43" s="60"/>
      <c r="D43" s="57"/>
      <c r="E43" s="57"/>
      <c r="F43" s="57"/>
      <c r="G43" s="57"/>
      <c r="H43" s="57"/>
    </row>
    <row r="44" spans="1:14" ht="18.75" customHeight="1">
      <c r="A44" s="61" t="s">
        <v>37</v>
      </c>
      <c r="B44" s="62">
        <v>0.7</v>
      </c>
      <c r="D44" s="63">
        <v>0.4</v>
      </c>
      <c r="E44" s="63">
        <f>F44-D44</f>
        <v>0.29999999999999993</v>
      </c>
      <c r="F44" s="63">
        <f>B44</f>
        <v>0.7</v>
      </c>
      <c r="G44" s="64">
        <f>1-F44</f>
        <v>0.30000000000000004</v>
      </c>
      <c r="H44" s="63">
        <f>H45/H45</f>
        <v>1</v>
      </c>
    </row>
    <row r="45" spans="1:14" ht="13.5" hidden="1" customHeight="1">
      <c r="D45" s="65">
        <f>H45*D44</f>
        <v>2040000</v>
      </c>
      <c r="E45" s="65">
        <f>H45*E44</f>
        <v>1529999.9999999998</v>
      </c>
      <c r="F45" s="65">
        <f>H45*F44</f>
        <v>3570000</v>
      </c>
      <c r="G45" s="65">
        <f>H45*G44</f>
        <v>1530000.0000000002</v>
      </c>
      <c r="H45" s="66">
        <f>D8</f>
        <v>5100000</v>
      </c>
      <c r="J45" s="65" t="e">
        <f>#REF!*#REF!</f>
        <v>#REF!</v>
      </c>
      <c r="K45" s="65" t="e">
        <f>#REF!*#REF!</f>
        <v>#REF!</v>
      </c>
      <c r="L45" s="67"/>
      <c r="M45" s="65"/>
      <c r="N45" s="66" t="e">
        <f>#REF!</f>
        <v>#REF!</v>
      </c>
    </row>
    <row r="46" spans="1:14" ht="16.5" hidden="1" customHeight="1">
      <c r="D46" s="68">
        <f>D45/C42</f>
        <v>81600</v>
      </c>
      <c r="E46" s="68">
        <f>E45/B42</f>
        <v>2947.9768786127165</v>
      </c>
      <c r="F46" s="68">
        <f>F45/B42</f>
        <v>6878.6127167630057</v>
      </c>
      <c r="G46" s="68">
        <f>G45/B42</f>
        <v>2947.9768786127174</v>
      </c>
      <c r="H46" s="69">
        <f>H45/B42</f>
        <v>9826.5895953757226</v>
      </c>
      <c r="J46" s="68" t="e">
        <f>J45/C30</f>
        <v>#REF!</v>
      </c>
      <c r="K46" s="68" t="e">
        <f>K45/B42</f>
        <v>#REF!</v>
      </c>
      <c r="M46" s="68"/>
      <c r="N46" s="69"/>
    </row>
    <row r="48" spans="1:14">
      <c r="D48" s="70"/>
      <c r="E48" s="70"/>
      <c r="F48" s="70"/>
      <c r="G48" s="70"/>
      <c r="H48" s="70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opLeftCell="A25" workbookViewId="0">
      <selection sqref="A1:H43"/>
    </sheetView>
  </sheetViews>
  <sheetFormatPr defaultRowHeight="15"/>
  <cols>
    <col min="1" max="1" width="29.5703125" customWidth="1"/>
    <col min="2" max="2" width="14" style="2" customWidth="1"/>
    <col min="3" max="3" width="6.140625" style="2" customWidth="1"/>
    <col min="4" max="5" width="15" customWidth="1"/>
    <col min="6" max="6" width="14.42578125" customWidth="1"/>
    <col min="7" max="7" width="15.7109375" customWidth="1"/>
    <col min="8" max="8" width="16.85546875" customWidth="1"/>
    <col min="9" max="9" width="5.42578125" customWidth="1"/>
    <col min="10" max="12" width="14.42578125" customWidth="1"/>
    <col min="13" max="14" width="15.7109375" customWidth="1"/>
  </cols>
  <sheetData>
    <row r="1" spans="1:8" ht="18.75">
      <c r="A1" s="1" t="s">
        <v>46</v>
      </c>
    </row>
    <row r="2" spans="1:8" ht="15.75">
      <c r="A2" s="3" t="s">
        <v>47</v>
      </c>
    </row>
    <row r="3" spans="1:8" ht="15.75">
      <c r="A3" s="4" t="s">
        <v>0</v>
      </c>
    </row>
    <row r="4" spans="1:8">
      <c r="A4" s="5" t="s">
        <v>48</v>
      </c>
    </row>
    <row r="5" spans="1:8" ht="15.75" thickBot="1">
      <c r="A5" s="5"/>
    </row>
    <row r="6" spans="1:8" ht="16.5" thickBot="1">
      <c r="A6" s="165" t="s">
        <v>1</v>
      </c>
      <c r="B6" s="166"/>
      <c r="C6" s="167"/>
      <c r="D6" s="6">
        <f>5400000-70000</f>
        <v>5330000</v>
      </c>
    </row>
    <row r="7" spans="1:8" ht="15.75">
      <c r="A7" s="168" t="s">
        <v>2</v>
      </c>
      <c r="B7" s="169"/>
      <c r="C7" s="170"/>
      <c r="D7" s="7">
        <v>230000</v>
      </c>
    </row>
    <row r="8" spans="1:8" ht="16.5" thickBot="1">
      <c r="A8" s="171" t="s">
        <v>3</v>
      </c>
      <c r="B8" s="172"/>
      <c r="C8" s="172"/>
      <c r="D8" s="8">
        <f>D6-D7</f>
        <v>5100000</v>
      </c>
    </row>
    <row r="9" spans="1:8" s="11" customFormat="1" ht="16.5" thickBot="1">
      <c r="A9" s="9"/>
      <c r="B9" s="10"/>
      <c r="C9" s="10"/>
      <c r="E9" s="12"/>
      <c r="F9" s="13"/>
    </row>
    <row r="10" spans="1:8" s="9" customFormat="1" ht="16.5" thickBot="1">
      <c r="B10" s="14"/>
      <c r="C10" s="15"/>
      <c r="D10" s="173" t="s">
        <v>49</v>
      </c>
      <c r="E10" s="174"/>
      <c r="F10" s="175"/>
      <c r="G10" s="176" t="s">
        <v>50</v>
      </c>
      <c r="H10" s="161" t="s">
        <v>51</v>
      </c>
    </row>
    <row r="11" spans="1:8" s="20" customFormat="1" ht="16.5" thickBot="1">
      <c r="A11" s="163" t="s">
        <v>52</v>
      </c>
      <c r="B11" s="164"/>
      <c r="C11" s="16"/>
      <c r="D11" s="17" t="s">
        <v>4</v>
      </c>
      <c r="E11" s="18" t="s">
        <v>5</v>
      </c>
      <c r="F11" s="19" t="s">
        <v>6</v>
      </c>
      <c r="G11" s="177"/>
      <c r="H11" s="162"/>
    </row>
    <row r="12" spans="1:8" ht="15.75">
      <c r="A12" s="21" t="s">
        <v>7</v>
      </c>
      <c r="B12" s="22">
        <v>50</v>
      </c>
      <c r="D12" s="23">
        <f t="shared" ref="D12:D40" si="0">$D$45/2</f>
        <v>35172.413793103449</v>
      </c>
      <c r="E12" s="24">
        <f>B12*E45/2</f>
        <v>105662.98342541436</v>
      </c>
      <c r="F12" s="25">
        <f t="shared" ref="F12:F40" si="1">(D12+E12)</f>
        <v>140835.39721851781</v>
      </c>
      <c r="G12" s="26">
        <f t="shared" ref="G12:G40" si="2">B12*$G$45/2</f>
        <v>105662.98342541438</v>
      </c>
      <c r="H12" s="27">
        <f t="shared" ref="H12:H40" si="3">G12+F12</f>
        <v>246498.38064393221</v>
      </c>
    </row>
    <row r="13" spans="1:8" ht="15.75">
      <c r="A13" s="28" t="s">
        <v>8</v>
      </c>
      <c r="B13" s="29">
        <v>22</v>
      </c>
      <c r="D13" s="30">
        <f t="shared" si="0"/>
        <v>35172.413793103449</v>
      </c>
      <c r="E13" s="31">
        <f t="shared" ref="E13:E40" si="4">B13*$E$45/2</f>
        <v>46491.71270718232</v>
      </c>
      <c r="F13" s="32">
        <f t="shared" si="1"/>
        <v>81664.126500285769</v>
      </c>
      <c r="G13" s="33">
        <f t="shared" si="2"/>
        <v>46491.712707182327</v>
      </c>
      <c r="H13" s="34">
        <f t="shared" si="3"/>
        <v>128155.83920746809</v>
      </c>
    </row>
    <row r="14" spans="1:8" ht="15.75">
      <c r="A14" s="28" t="s">
        <v>9</v>
      </c>
      <c r="B14" s="29">
        <v>21</v>
      </c>
      <c r="D14" s="30">
        <f t="shared" si="0"/>
        <v>35172.413793103449</v>
      </c>
      <c r="E14" s="31">
        <f t="shared" si="4"/>
        <v>44378.45303867403</v>
      </c>
      <c r="F14" s="32">
        <f t="shared" si="1"/>
        <v>79550.866831777472</v>
      </c>
      <c r="G14" s="33">
        <f t="shared" si="2"/>
        <v>44378.453038674037</v>
      </c>
      <c r="H14" s="34">
        <f t="shared" si="3"/>
        <v>123929.31987045151</v>
      </c>
    </row>
    <row r="15" spans="1:8" ht="15.75">
      <c r="A15" s="35" t="s">
        <v>10</v>
      </c>
      <c r="B15" s="29">
        <v>19</v>
      </c>
      <c r="D15" s="30">
        <f t="shared" si="0"/>
        <v>35172.413793103449</v>
      </c>
      <c r="E15" s="31">
        <f t="shared" si="4"/>
        <v>40151.933701657457</v>
      </c>
      <c r="F15" s="32">
        <f t="shared" si="1"/>
        <v>75324.347494760907</v>
      </c>
      <c r="G15" s="33">
        <f t="shared" si="2"/>
        <v>40151.933701657465</v>
      </c>
      <c r="H15" s="34">
        <f t="shared" si="3"/>
        <v>115476.28119641836</v>
      </c>
    </row>
    <row r="16" spans="1:8" ht="15.75">
      <c r="A16" s="28" t="s">
        <v>11</v>
      </c>
      <c r="B16" s="29">
        <v>18</v>
      </c>
      <c r="D16" s="30">
        <f t="shared" si="0"/>
        <v>35172.413793103449</v>
      </c>
      <c r="E16" s="31">
        <f t="shared" si="4"/>
        <v>38038.674033149167</v>
      </c>
      <c r="F16" s="32">
        <f t="shared" si="1"/>
        <v>73211.087826252624</v>
      </c>
      <c r="G16" s="33">
        <f t="shared" si="2"/>
        <v>38038.674033149175</v>
      </c>
      <c r="H16" s="34">
        <f t="shared" si="3"/>
        <v>111249.7618594018</v>
      </c>
    </row>
    <row r="17" spans="1:8" ht="15.75">
      <c r="A17" s="35" t="s">
        <v>12</v>
      </c>
      <c r="B17" s="29">
        <v>18</v>
      </c>
      <c r="D17" s="30">
        <f t="shared" si="0"/>
        <v>35172.413793103449</v>
      </c>
      <c r="E17" s="31">
        <f t="shared" si="4"/>
        <v>38038.674033149167</v>
      </c>
      <c r="F17" s="32">
        <f t="shared" si="1"/>
        <v>73211.087826252624</v>
      </c>
      <c r="G17" s="33">
        <f t="shared" si="2"/>
        <v>38038.674033149175</v>
      </c>
      <c r="H17" s="34">
        <f t="shared" si="3"/>
        <v>111249.7618594018</v>
      </c>
    </row>
    <row r="18" spans="1:8" ht="15.75">
      <c r="A18" s="28" t="s">
        <v>13</v>
      </c>
      <c r="B18" s="29">
        <v>18</v>
      </c>
      <c r="D18" s="30">
        <f t="shared" si="0"/>
        <v>35172.413793103449</v>
      </c>
      <c r="E18" s="31">
        <f t="shared" si="4"/>
        <v>38038.674033149167</v>
      </c>
      <c r="F18" s="32">
        <f t="shared" si="1"/>
        <v>73211.087826252624</v>
      </c>
      <c r="G18" s="33">
        <f t="shared" si="2"/>
        <v>38038.674033149175</v>
      </c>
      <c r="H18" s="34">
        <f t="shared" si="3"/>
        <v>111249.7618594018</v>
      </c>
    </row>
    <row r="19" spans="1:8" ht="15.75">
      <c r="A19" s="35" t="s">
        <v>14</v>
      </c>
      <c r="B19" s="29">
        <v>17</v>
      </c>
      <c r="D19" s="30">
        <f t="shared" si="0"/>
        <v>35172.413793103449</v>
      </c>
      <c r="E19" s="31">
        <f t="shared" si="4"/>
        <v>35925.414364640885</v>
      </c>
      <c r="F19" s="32">
        <f t="shared" si="1"/>
        <v>71097.828157744341</v>
      </c>
      <c r="G19" s="33">
        <f t="shared" si="2"/>
        <v>35925.414364640892</v>
      </c>
      <c r="H19" s="34">
        <f t="shared" si="3"/>
        <v>107023.24252238523</v>
      </c>
    </row>
    <row r="20" spans="1:8" ht="15.75">
      <c r="A20" s="28" t="s">
        <v>15</v>
      </c>
      <c r="B20" s="29">
        <v>15</v>
      </c>
      <c r="D20" s="30">
        <f t="shared" si="0"/>
        <v>35172.413793103449</v>
      </c>
      <c r="E20" s="31">
        <f t="shared" si="4"/>
        <v>31698.895027624309</v>
      </c>
      <c r="F20" s="32">
        <f t="shared" si="1"/>
        <v>66871.308820727761</v>
      </c>
      <c r="G20" s="33">
        <f t="shared" si="2"/>
        <v>31698.895027624316</v>
      </c>
      <c r="H20" s="34">
        <f t="shared" si="3"/>
        <v>98570.203848352074</v>
      </c>
    </row>
    <row r="21" spans="1:8" ht="15.75">
      <c r="A21" s="28" t="s">
        <v>16</v>
      </c>
      <c r="B21" s="29">
        <v>15</v>
      </c>
      <c r="D21" s="30">
        <f t="shared" si="0"/>
        <v>35172.413793103449</v>
      </c>
      <c r="E21" s="31">
        <f t="shared" si="4"/>
        <v>31698.895027624309</v>
      </c>
      <c r="F21" s="32">
        <f t="shared" si="1"/>
        <v>66871.308820727761</v>
      </c>
      <c r="G21" s="33">
        <f t="shared" si="2"/>
        <v>31698.895027624316</v>
      </c>
      <c r="H21" s="34">
        <f t="shared" si="3"/>
        <v>98570.203848352074</v>
      </c>
    </row>
    <row r="22" spans="1:8" ht="15.75">
      <c r="A22" s="35" t="s">
        <v>17</v>
      </c>
      <c r="B22" s="29">
        <v>13</v>
      </c>
      <c r="D22" s="30">
        <f t="shared" si="0"/>
        <v>35172.413793103449</v>
      </c>
      <c r="E22" s="31">
        <f t="shared" si="4"/>
        <v>27472.375690607732</v>
      </c>
      <c r="F22" s="32">
        <f t="shared" si="1"/>
        <v>62644.789483711182</v>
      </c>
      <c r="G22" s="33">
        <f t="shared" si="2"/>
        <v>27472.37569060774</v>
      </c>
      <c r="H22" s="34">
        <f t="shared" si="3"/>
        <v>90117.165174318914</v>
      </c>
    </row>
    <row r="23" spans="1:8" ht="15.75">
      <c r="A23" s="35" t="s">
        <v>18</v>
      </c>
      <c r="B23" s="29">
        <v>13</v>
      </c>
      <c r="D23" s="30">
        <f t="shared" si="0"/>
        <v>35172.413793103449</v>
      </c>
      <c r="E23" s="31">
        <f t="shared" si="4"/>
        <v>27472.375690607732</v>
      </c>
      <c r="F23" s="32">
        <f t="shared" si="1"/>
        <v>62644.789483711182</v>
      </c>
      <c r="G23" s="33">
        <f t="shared" si="2"/>
        <v>27472.37569060774</v>
      </c>
      <c r="H23" s="34">
        <f t="shared" si="3"/>
        <v>90117.165174318914</v>
      </c>
    </row>
    <row r="24" spans="1:8" ht="15.75">
      <c r="A24" s="28" t="s">
        <v>19</v>
      </c>
      <c r="B24" s="29">
        <v>13</v>
      </c>
      <c r="D24" s="30">
        <f t="shared" si="0"/>
        <v>35172.413793103449</v>
      </c>
      <c r="E24" s="31">
        <f t="shared" si="4"/>
        <v>27472.375690607732</v>
      </c>
      <c r="F24" s="32">
        <f t="shared" si="1"/>
        <v>62644.789483711182</v>
      </c>
      <c r="G24" s="33">
        <f t="shared" si="2"/>
        <v>27472.37569060774</v>
      </c>
      <c r="H24" s="34">
        <f t="shared" si="3"/>
        <v>90117.165174318914</v>
      </c>
    </row>
    <row r="25" spans="1:8" ht="15.75">
      <c r="A25" s="28" t="s">
        <v>20</v>
      </c>
      <c r="B25" s="29">
        <v>13</v>
      </c>
      <c r="D25" s="30">
        <f t="shared" si="0"/>
        <v>35172.413793103449</v>
      </c>
      <c r="E25" s="31">
        <f t="shared" si="4"/>
        <v>27472.375690607732</v>
      </c>
      <c r="F25" s="32">
        <f t="shared" si="1"/>
        <v>62644.789483711182</v>
      </c>
      <c r="G25" s="33">
        <f t="shared" si="2"/>
        <v>27472.37569060774</v>
      </c>
      <c r="H25" s="34">
        <f t="shared" si="3"/>
        <v>90117.165174318914</v>
      </c>
    </row>
    <row r="26" spans="1:8" ht="15.75">
      <c r="A26" s="28" t="s">
        <v>21</v>
      </c>
      <c r="B26" s="29">
        <v>13</v>
      </c>
      <c r="D26" s="30">
        <f t="shared" si="0"/>
        <v>35172.413793103449</v>
      </c>
      <c r="E26" s="31">
        <f t="shared" si="4"/>
        <v>27472.375690607732</v>
      </c>
      <c r="F26" s="32">
        <f t="shared" si="1"/>
        <v>62644.789483711182</v>
      </c>
      <c r="G26" s="33">
        <f t="shared" si="2"/>
        <v>27472.37569060774</v>
      </c>
      <c r="H26" s="34">
        <f t="shared" si="3"/>
        <v>90117.165174318914</v>
      </c>
    </row>
    <row r="27" spans="1:8" ht="15.75">
      <c r="A27" s="28" t="s">
        <v>22</v>
      </c>
      <c r="B27" s="29">
        <v>11</v>
      </c>
      <c r="C27" s="89"/>
      <c r="D27" s="30">
        <f t="shared" si="0"/>
        <v>35172.413793103449</v>
      </c>
      <c r="E27" s="31">
        <f t="shared" si="4"/>
        <v>23245.85635359116</v>
      </c>
      <c r="F27" s="32">
        <f t="shared" si="1"/>
        <v>58418.270146694609</v>
      </c>
      <c r="G27" s="33">
        <f t="shared" si="2"/>
        <v>23245.856353591163</v>
      </c>
      <c r="H27" s="34">
        <f t="shared" si="3"/>
        <v>81664.126500285769</v>
      </c>
    </row>
    <row r="28" spans="1:8" ht="15.75">
      <c r="A28" s="28" t="s">
        <v>23</v>
      </c>
      <c r="B28" s="29">
        <v>10</v>
      </c>
      <c r="D28" s="30">
        <f t="shared" si="0"/>
        <v>35172.413793103449</v>
      </c>
      <c r="E28" s="31">
        <f t="shared" si="4"/>
        <v>21132.59668508287</v>
      </c>
      <c r="F28" s="32">
        <f t="shared" si="1"/>
        <v>56305.010478186319</v>
      </c>
      <c r="G28" s="33">
        <f t="shared" si="2"/>
        <v>21132.596685082877</v>
      </c>
      <c r="H28" s="34">
        <f t="shared" si="3"/>
        <v>77437.607163269189</v>
      </c>
    </row>
    <row r="29" spans="1:8" ht="15.75">
      <c r="A29" s="35" t="s">
        <v>24</v>
      </c>
      <c r="B29" s="29">
        <v>10</v>
      </c>
      <c r="D29" s="30">
        <f t="shared" si="0"/>
        <v>35172.413793103449</v>
      </c>
      <c r="E29" s="31">
        <f t="shared" si="4"/>
        <v>21132.59668508287</v>
      </c>
      <c r="F29" s="32">
        <f t="shared" si="1"/>
        <v>56305.010478186319</v>
      </c>
      <c r="G29" s="33">
        <f t="shared" si="2"/>
        <v>21132.596685082877</v>
      </c>
      <c r="H29" s="34">
        <f t="shared" si="3"/>
        <v>77437.607163269189</v>
      </c>
    </row>
    <row r="30" spans="1:8" ht="16.5" thickBot="1">
      <c r="A30" s="36" t="s">
        <v>25</v>
      </c>
      <c r="B30" s="37">
        <v>9</v>
      </c>
      <c r="C30" s="2">
        <f>COUNT(B12:B30)</f>
        <v>19</v>
      </c>
      <c r="D30" s="30">
        <f t="shared" si="0"/>
        <v>35172.413793103449</v>
      </c>
      <c r="E30" s="31">
        <f t="shared" si="4"/>
        <v>19019.337016574584</v>
      </c>
      <c r="F30" s="32">
        <f t="shared" si="1"/>
        <v>54191.750809678037</v>
      </c>
      <c r="G30" s="33">
        <f t="shared" si="2"/>
        <v>19019.337016574587</v>
      </c>
      <c r="H30" s="34">
        <f t="shared" si="3"/>
        <v>73211.087826252624</v>
      </c>
    </row>
    <row r="31" spans="1:8" ht="15.75">
      <c r="A31" s="90" t="s">
        <v>26</v>
      </c>
      <c r="B31" s="22">
        <v>7</v>
      </c>
      <c r="D31" s="38">
        <f t="shared" si="0"/>
        <v>35172.413793103449</v>
      </c>
      <c r="E31" s="39">
        <f t="shared" si="4"/>
        <v>14792.817679558011</v>
      </c>
      <c r="F31" s="40">
        <f t="shared" si="1"/>
        <v>49965.231472661457</v>
      </c>
      <c r="G31" s="33">
        <f t="shared" si="2"/>
        <v>14792.817679558013</v>
      </c>
      <c r="H31" s="27">
        <f t="shared" si="3"/>
        <v>64758.049152219472</v>
      </c>
    </row>
    <row r="32" spans="1:8" ht="15.75">
      <c r="A32" s="35" t="s">
        <v>27</v>
      </c>
      <c r="B32" s="29">
        <v>7</v>
      </c>
      <c r="D32" s="30">
        <f t="shared" si="0"/>
        <v>35172.413793103449</v>
      </c>
      <c r="E32" s="31">
        <f t="shared" si="4"/>
        <v>14792.817679558011</v>
      </c>
      <c r="F32" s="32">
        <f t="shared" si="1"/>
        <v>49965.231472661457</v>
      </c>
      <c r="G32" s="33">
        <f t="shared" si="2"/>
        <v>14792.817679558013</v>
      </c>
      <c r="H32" s="34">
        <f t="shared" si="3"/>
        <v>64758.049152219472</v>
      </c>
    </row>
    <row r="33" spans="1:14" ht="15.75">
      <c r="A33" s="28" t="s">
        <v>28</v>
      </c>
      <c r="B33" s="29">
        <v>6</v>
      </c>
      <c r="D33" s="30">
        <f t="shared" si="0"/>
        <v>35172.413793103449</v>
      </c>
      <c r="E33" s="31">
        <f t="shared" si="4"/>
        <v>12679.558011049723</v>
      </c>
      <c r="F33" s="32">
        <f t="shared" si="1"/>
        <v>47851.971804153174</v>
      </c>
      <c r="G33" s="33">
        <f t="shared" si="2"/>
        <v>12679.558011049725</v>
      </c>
      <c r="H33" s="34">
        <f t="shared" si="3"/>
        <v>60531.529815202899</v>
      </c>
    </row>
    <row r="34" spans="1:14" ht="15.75">
      <c r="A34" s="41" t="s">
        <v>29</v>
      </c>
      <c r="B34" s="42">
        <v>5</v>
      </c>
      <c r="C34" s="43"/>
      <c r="D34" s="44">
        <f t="shared" si="0"/>
        <v>35172.413793103449</v>
      </c>
      <c r="E34" s="45">
        <f t="shared" si="4"/>
        <v>10566.298342541435</v>
      </c>
      <c r="F34" s="46">
        <f t="shared" si="1"/>
        <v>45738.712135644884</v>
      </c>
      <c r="G34" s="47">
        <f t="shared" si="2"/>
        <v>10566.298342541439</v>
      </c>
      <c r="H34" s="48">
        <f t="shared" si="3"/>
        <v>56305.010478186319</v>
      </c>
    </row>
    <row r="35" spans="1:14" ht="15.75">
      <c r="A35" s="28" t="s">
        <v>30</v>
      </c>
      <c r="B35" s="29">
        <v>4</v>
      </c>
      <c r="D35" s="30">
        <f t="shared" si="0"/>
        <v>35172.413793103449</v>
      </c>
      <c r="E35" s="31">
        <f t="shared" si="4"/>
        <v>8453.0386740331487</v>
      </c>
      <c r="F35" s="32">
        <f t="shared" si="1"/>
        <v>43625.452467136594</v>
      </c>
      <c r="G35" s="33">
        <f t="shared" si="2"/>
        <v>8453.0386740331505</v>
      </c>
      <c r="H35" s="34">
        <f t="shared" si="3"/>
        <v>52078.491141169747</v>
      </c>
    </row>
    <row r="36" spans="1:14" ht="15.75">
      <c r="A36" s="28" t="s">
        <v>31</v>
      </c>
      <c r="B36" s="29">
        <v>4</v>
      </c>
      <c r="D36" s="30">
        <f t="shared" si="0"/>
        <v>35172.413793103449</v>
      </c>
      <c r="E36" s="31">
        <f t="shared" si="4"/>
        <v>8453.0386740331487</v>
      </c>
      <c r="F36" s="32">
        <f t="shared" si="1"/>
        <v>43625.452467136594</v>
      </c>
      <c r="G36" s="33">
        <f t="shared" si="2"/>
        <v>8453.0386740331505</v>
      </c>
      <c r="H36" s="34">
        <f t="shared" si="3"/>
        <v>52078.491141169747</v>
      </c>
    </row>
    <row r="37" spans="1:14" ht="15.75">
      <c r="A37" s="28" t="s">
        <v>32</v>
      </c>
      <c r="B37" s="29">
        <v>4</v>
      </c>
      <c r="D37" s="30">
        <f t="shared" si="0"/>
        <v>35172.413793103449</v>
      </c>
      <c r="E37" s="31">
        <f t="shared" si="4"/>
        <v>8453.0386740331487</v>
      </c>
      <c r="F37" s="32">
        <f t="shared" si="1"/>
        <v>43625.452467136594</v>
      </c>
      <c r="G37" s="33">
        <f t="shared" si="2"/>
        <v>8453.0386740331505</v>
      </c>
      <c r="H37" s="34">
        <f t="shared" si="3"/>
        <v>52078.491141169747</v>
      </c>
    </row>
    <row r="38" spans="1:14" ht="15.75">
      <c r="A38" s="28" t="s">
        <v>33</v>
      </c>
      <c r="B38" s="29">
        <v>3</v>
      </c>
      <c r="D38" s="30">
        <f t="shared" si="0"/>
        <v>35172.413793103449</v>
      </c>
      <c r="E38" s="31">
        <f t="shared" si="4"/>
        <v>6339.7790055248615</v>
      </c>
      <c r="F38" s="32">
        <f t="shared" si="1"/>
        <v>41512.192798628312</v>
      </c>
      <c r="G38" s="33">
        <f t="shared" si="2"/>
        <v>6339.7790055248624</v>
      </c>
      <c r="H38" s="34">
        <f t="shared" si="3"/>
        <v>47851.971804153174</v>
      </c>
    </row>
    <row r="39" spans="1:14" ht="15.75">
      <c r="A39" s="28" t="s">
        <v>34</v>
      </c>
      <c r="B39" s="29">
        <v>3</v>
      </c>
      <c r="D39" s="30">
        <f t="shared" si="0"/>
        <v>35172.413793103449</v>
      </c>
      <c r="E39" s="31">
        <f t="shared" si="4"/>
        <v>6339.7790055248615</v>
      </c>
      <c r="F39" s="32">
        <f t="shared" si="1"/>
        <v>41512.192798628312</v>
      </c>
      <c r="G39" s="33">
        <f t="shared" si="2"/>
        <v>6339.7790055248624</v>
      </c>
      <c r="H39" s="34">
        <f t="shared" si="3"/>
        <v>47851.971804153174</v>
      </c>
    </row>
    <row r="40" spans="1:14" ht="16.5" thickBot="1">
      <c r="A40" s="36" t="s">
        <v>35</v>
      </c>
      <c r="B40" s="37">
        <v>1</v>
      </c>
      <c r="C40" s="2">
        <f>COUNT(B31:B40)</f>
        <v>10</v>
      </c>
      <c r="D40" s="49">
        <f t="shared" si="0"/>
        <v>35172.413793103449</v>
      </c>
      <c r="E40" s="50">
        <f t="shared" si="4"/>
        <v>2113.2596685082872</v>
      </c>
      <c r="F40" s="51">
        <f t="shared" si="1"/>
        <v>37285.673461611739</v>
      </c>
      <c r="G40" s="52">
        <f t="shared" si="2"/>
        <v>2113.2596685082876</v>
      </c>
      <c r="H40" s="53">
        <f t="shared" si="3"/>
        <v>39398.933130120029</v>
      </c>
    </row>
    <row r="41" spans="1:14" ht="15.75">
      <c r="A41" s="54" t="s">
        <v>36</v>
      </c>
      <c r="B41" s="55">
        <f>SUM(B12:B40)</f>
        <v>362</v>
      </c>
      <c r="C41" s="56">
        <f>SUM(C30:C40)</f>
        <v>29</v>
      </c>
      <c r="D41" s="57">
        <f>SUM(D12:D40)</f>
        <v>1019999.9999999994</v>
      </c>
      <c r="E41" s="57">
        <f>SUM(E12:E40)</f>
        <v>764999.99999999988</v>
      </c>
      <c r="F41" s="58">
        <f>SUM(F12:F40)</f>
        <v>1784999.9999999998</v>
      </c>
      <c r="G41" s="58">
        <f>SUM(G12:G40)</f>
        <v>765000.00000000012</v>
      </c>
      <c r="H41" s="58">
        <f>SUM(H12:H40)</f>
        <v>2550000.0000000005</v>
      </c>
    </row>
    <row r="42" spans="1:14" ht="15.75">
      <c r="A42" s="59"/>
      <c r="B42" s="60"/>
      <c r="D42" s="57"/>
      <c r="E42" s="57"/>
      <c r="F42" s="57"/>
      <c r="G42" s="57"/>
      <c r="H42" s="57"/>
    </row>
    <row r="43" spans="1:14" ht="15.75">
      <c r="A43" s="61" t="s">
        <v>37</v>
      </c>
      <c r="B43" s="62">
        <v>0.7</v>
      </c>
      <c r="D43" s="63">
        <v>0.4</v>
      </c>
      <c r="E43" s="63">
        <f>F43-D43</f>
        <v>0.29999999999999993</v>
      </c>
      <c r="F43" s="63">
        <f>B43</f>
        <v>0.7</v>
      </c>
      <c r="G43" s="64">
        <f>1-F43</f>
        <v>0.30000000000000004</v>
      </c>
      <c r="H43" s="63">
        <f>H44/H44</f>
        <v>1</v>
      </c>
    </row>
    <row r="44" spans="1:14" hidden="1">
      <c r="D44" s="65">
        <f>H44*D43</f>
        <v>2040000</v>
      </c>
      <c r="E44" s="65">
        <f>H44*E43</f>
        <v>1529999.9999999998</v>
      </c>
      <c r="F44" s="65">
        <f>H44*F43</f>
        <v>3570000</v>
      </c>
      <c r="G44" s="65">
        <f>H44*G43</f>
        <v>1530000.0000000002</v>
      </c>
      <c r="H44" s="66">
        <f>D8</f>
        <v>5100000</v>
      </c>
      <c r="J44" s="65" t="e">
        <f>#REF!*#REF!</f>
        <v>#REF!</v>
      </c>
      <c r="K44" s="65" t="e">
        <f>#REF!*#REF!</f>
        <v>#REF!</v>
      </c>
      <c r="L44" s="67"/>
      <c r="M44" s="65"/>
      <c r="N44" s="66" t="e">
        <f>#REF!</f>
        <v>#REF!</v>
      </c>
    </row>
    <row r="45" spans="1:14" hidden="1">
      <c r="D45" s="68">
        <f>D44/C41</f>
        <v>70344.827586206899</v>
      </c>
      <c r="E45" s="68">
        <f>E44/B41</f>
        <v>4226.5193370165744</v>
      </c>
      <c r="F45" s="68">
        <f>F44/B41</f>
        <v>9861.8784530386747</v>
      </c>
      <c r="G45" s="68">
        <f>G44/B41</f>
        <v>4226.5193370165753</v>
      </c>
      <c r="H45" s="69">
        <f>H44/B41</f>
        <v>14088.397790055249</v>
      </c>
      <c r="J45" s="68" t="e">
        <f>J44/C30</f>
        <v>#REF!</v>
      </c>
      <c r="K45" s="68" t="e">
        <f>K44/B41</f>
        <v>#REF!</v>
      </c>
      <c r="M45" s="68"/>
      <c r="N45" s="69"/>
    </row>
  </sheetData>
  <mergeCells count="7">
    <mergeCell ref="H10:H11"/>
    <mergeCell ref="A11:B11"/>
    <mergeCell ref="A6:C6"/>
    <mergeCell ref="A7:C7"/>
    <mergeCell ref="A8:C8"/>
    <mergeCell ref="D10:F10"/>
    <mergeCell ref="G10:G11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workbookViewId="0">
      <selection activeCell="C23" sqref="C23"/>
    </sheetView>
  </sheetViews>
  <sheetFormatPr defaultRowHeight="15"/>
  <cols>
    <col min="1" max="1" width="45.42578125" customWidth="1"/>
    <col min="2" max="2" width="15" customWidth="1"/>
    <col min="3" max="3" width="18.85546875" customWidth="1"/>
    <col min="4" max="4" width="13.85546875" bestFit="1" customWidth="1"/>
  </cols>
  <sheetData>
    <row r="1" spans="1:4" ht="18.75" customHeight="1">
      <c r="A1" s="178" t="s">
        <v>85</v>
      </c>
      <c r="B1" s="178"/>
      <c r="C1" s="178"/>
      <c r="D1" s="178"/>
    </row>
    <row r="2" spans="1:4" ht="18.75" customHeight="1">
      <c r="A2" s="178"/>
      <c r="B2" s="178"/>
      <c r="C2" s="178"/>
      <c r="D2" s="178"/>
    </row>
    <row r="3" spans="1:4" ht="18.75" customHeight="1">
      <c r="A3" s="178"/>
      <c r="B3" s="178"/>
      <c r="C3" s="178"/>
      <c r="D3" s="178"/>
    </row>
    <row r="4" spans="1:4" ht="15.75">
      <c r="A4" s="3" t="s">
        <v>92</v>
      </c>
    </row>
    <row r="5" spans="1:4" ht="15.75">
      <c r="A5" s="4" t="s">
        <v>72</v>
      </c>
    </row>
    <row r="6" spans="1:4" ht="16.5" customHeight="1">
      <c r="A6" s="5"/>
    </row>
    <row r="7" spans="1:4">
      <c r="A7" s="5"/>
    </row>
    <row r="8" spans="1:4" ht="105.75" customHeight="1" thickBot="1">
      <c r="A8" s="126" t="s">
        <v>80</v>
      </c>
    </row>
    <row r="9" spans="1:4" ht="16.5" thickBot="1">
      <c r="A9" s="143" t="s">
        <v>55</v>
      </c>
      <c r="B9" s="144"/>
      <c r="C9" s="145"/>
    </row>
    <row r="10" spans="1:4" ht="16.5" customHeight="1" thickBot="1">
      <c r="A10" s="101" t="s">
        <v>86</v>
      </c>
      <c r="B10" s="106"/>
      <c r="C10" s="93">
        <f>SUM('2014(1)'!F10,'2014(2)'!F10,'2014(3)'!F10 )</f>
        <v>3122000</v>
      </c>
    </row>
    <row r="11" spans="1:4" ht="16.5" customHeight="1">
      <c r="A11" s="99"/>
      <c r="B11" s="100"/>
    </row>
    <row r="12" spans="1:4" ht="16.5" customHeight="1">
      <c r="A12" s="99"/>
      <c r="B12" s="100"/>
    </row>
    <row r="13" spans="1:4" s="11" customFormat="1" ht="16.5" customHeight="1" thickBot="1">
      <c r="A13" s="9"/>
      <c r="C13" s="12"/>
      <c r="D13" s="13"/>
    </row>
    <row r="14" spans="1:4" s="9" customFormat="1" ht="65.25" customHeight="1" thickBot="1">
      <c r="B14" s="173">
        <v>2014</v>
      </c>
      <c r="C14" s="174"/>
      <c r="D14" s="175"/>
    </row>
    <row r="15" spans="1:4" s="20" customFormat="1" ht="32.25" thickBot="1">
      <c r="A15" s="112" t="s">
        <v>67</v>
      </c>
      <c r="B15" s="17" t="s">
        <v>87</v>
      </c>
      <c r="C15" s="18" t="s">
        <v>88</v>
      </c>
      <c r="D15" s="108" t="s">
        <v>89</v>
      </c>
    </row>
    <row r="16" spans="1:4" ht="15.75">
      <c r="A16" s="135" t="s">
        <v>7</v>
      </c>
      <c r="B16" s="111">
        <f>SUM('2014(1)'!F17,'2014(2)'!F17,'2014(3)'!F17)</f>
        <v>154952.82941207493</v>
      </c>
      <c r="C16" s="31">
        <v>0</v>
      </c>
      <c r="D16" s="152">
        <f>(B16-C16)</f>
        <v>154952.82941207493</v>
      </c>
    </row>
    <row r="17" spans="1:4" ht="16.5" customHeight="1">
      <c r="A17" s="134" t="s">
        <v>11</v>
      </c>
      <c r="B17" s="111">
        <f>SUM('2014(1)'!F18,'2014(2)'!F18,'2014(3)'!F18)</f>
        <v>117863.04477091169</v>
      </c>
      <c r="C17" s="31">
        <v>0</v>
      </c>
      <c r="D17" s="152">
        <f t="shared" ref="D17:D53" si="0">(B17-C17)</f>
        <v>117863.04477091169</v>
      </c>
    </row>
    <row r="18" spans="1:4" ht="15.75">
      <c r="A18" s="136" t="s">
        <v>12</v>
      </c>
      <c r="B18" s="111">
        <f>SUM('2014(1)'!F19,'2014(2)'!F19,'2014(3)'!F19)</f>
        <v>116420.77116323226</v>
      </c>
      <c r="C18" s="31">
        <v>0</v>
      </c>
      <c r="D18" s="152">
        <f t="shared" si="0"/>
        <v>116420.77116323226</v>
      </c>
    </row>
    <row r="19" spans="1:4" ht="15.75">
      <c r="A19" s="136" t="s">
        <v>58</v>
      </c>
      <c r="B19" s="111">
        <f>SUM('2014(1)'!F20,'2014(2)'!F20,'2014(3)'!F20)</f>
        <v>131447.37296380594</v>
      </c>
      <c r="C19" s="31">
        <v>0</v>
      </c>
      <c r="D19" s="152">
        <f t="shared" si="0"/>
        <v>131447.37296380594</v>
      </c>
    </row>
    <row r="20" spans="1:4" ht="15.75">
      <c r="A20" s="134" t="s">
        <v>8</v>
      </c>
      <c r="B20" s="111">
        <f>SUM('2014(1)'!F21,'2014(2)'!F21,'2014(3)'!F21)</f>
        <v>106007.3275234606</v>
      </c>
      <c r="C20" s="31">
        <v>0</v>
      </c>
      <c r="D20" s="152">
        <f t="shared" si="0"/>
        <v>106007.3275234606</v>
      </c>
    </row>
    <row r="21" spans="1:4" ht="16.5" customHeight="1">
      <c r="A21" s="134" t="s">
        <v>70</v>
      </c>
      <c r="B21" s="111">
        <f>SUM('2014(1)'!F22,'2014(2)'!F22,'2014(3)'!F22)</f>
        <v>107131.78789095939</v>
      </c>
      <c r="C21" s="31">
        <v>41989</v>
      </c>
      <c r="D21" s="152">
        <f t="shared" si="0"/>
        <v>65142.787890959386</v>
      </c>
    </row>
    <row r="22" spans="1:4" ht="16.5" customHeight="1">
      <c r="A22" s="134" t="s">
        <v>13</v>
      </c>
      <c r="B22" s="111">
        <f>SUM('2014(1)'!F23,'2014(2)'!F23,'2014(3)'!F23)</f>
        <v>91438.226134690049</v>
      </c>
      <c r="C22" s="31">
        <v>55671</v>
      </c>
      <c r="D22" s="152">
        <f t="shared" si="0"/>
        <v>35767.226134690049</v>
      </c>
    </row>
    <row r="23" spans="1:4" ht="15.75">
      <c r="A23" s="134" t="s">
        <v>61</v>
      </c>
      <c r="B23" s="111">
        <f>SUM('2014(1)'!F24,'2014(2)'!F24,'2014(3)'!F24)</f>
        <v>81831.429622236552</v>
      </c>
      <c r="C23" s="31">
        <v>0</v>
      </c>
      <c r="D23" s="152">
        <f t="shared" si="0"/>
        <v>81831.429622236552</v>
      </c>
    </row>
    <row r="24" spans="1:4" ht="15.75">
      <c r="A24" s="136" t="s">
        <v>10</v>
      </c>
      <c r="B24" s="111">
        <f>SUM('2014(1)'!F25,'2014(2)'!F25,'2014(3)'!F25)</f>
        <v>106213.30557009375</v>
      </c>
      <c r="C24" s="31">
        <v>0</v>
      </c>
      <c r="D24" s="152">
        <f t="shared" si="0"/>
        <v>106213.30557009375</v>
      </c>
    </row>
    <row r="25" spans="1:4" ht="15.75">
      <c r="A25" s="134" t="s">
        <v>21</v>
      </c>
      <c r="B25" s="111">
        <f>SUM('2014(1)'!F26,'2014(2)'!F26,'2014(3)'!F26)</f>
        <v>82721.917537944712</v>
      </c>
      <c r="C25" s="31">
        <v>0</v>
      </c>
      <c r="D25" s="152">
        <f t="shared" si="0"/>
        <v>82721.917537944712</v>
      </c>
    </row>
    <row r="26" spans="1:4" ht="15.75">
      <c r="A26" s="134" t="s">
        <v>28</v>
      </c>
      <c r="B26" s="111">
        <f>SUM('2014(1)'!F27,'2014(2)'!F27,'2014(3)'!F27)</f>
        <v>79582.508887238975</v>
      </c>
      <c r="C26" s="31">
        <v>0</v>
      </c>
      <c r="D26" s="152">
        <f t="shared" si="0"/>
        <v>79582.508887238975</v>
      </c>
    </row>
    <row r="27" spans="1:4" ht="15.75">
      <c r="A27" s="136" t="s">
        <v>62</v>
      </c>
      <c r="B27" s="111">
        <f>SUM('2014(1)'!F28,'2014(2)'!F28,'2014(3)'!F28)</f>
        <v>93638.263480973881</v>
      </c>
      <c r="C27" s="31">
        <v>0</v>
      </c>
      <c r="D27" s="152">
        <f t="shared" si="0"/>
        <v>93638.263480973881</v>
      </c>
    </row>
    <row r="28" spans="1:4" ht="15.75">
      <c r="A28" s="136" t="s">
        <v>24</v>
      </c>
      <c r="B28" s="111">
        <f>SUM('2014(1)'!F29,'2014(2)'!F29,'2014(3)'!F29)</f>
        <v>112010.25197888646</v>
      </c>
      <c r="C28" s="31">
        <v>0</v>
      </c>
      <c r="D28" s="152">
        <f t="shared" si="0"/>
        <v>112010.25197888646</v>
      </c>
    </row>
    <row r="29" spans="1:4" ht="15.75">
      <c r="A29" s="134" t="s">
        <v>20</v>
      </c>
      <c r="B29" s="111">
        <f>SUM('2014(1)'!F30,'2014(2)'!F30,'2014(3)'!F30)</f>
        <v>93076.033297224494</v>
      </c>
      <c r="C29" s="31">
        <v>0</v>
      </c>
      <c r="D29" s="152">
        <f t="shared" si="0"/>
        <v>93076.033297224494</v>
      </c>
    </row>
    <row r="30" spans="1:4" ht="15.75">
      <c r="A30" s="134" t="s">
        <v>25</v>
      </c>
      <c r="B30" s="111">
        <f>SUM('2014(1)'!F31,'2014(2)'!F31,'2014(3)'!F31)</f>
        <v>84129.233745947888</v>
      </c>
      <c r="C30" s="31">
        <v>0</v>
      </c>
      <c r="D30" s="152">
        <f t="shared" si="0"/>
        <v>84129.233745947888</v>
      </c>
    </row>
    <row r="31" spans="1:4" ht="15.75">
      <c r="A31" s="136" t="s">
        <v>75</v>
      </c>
      <c r="B31" s="111">
        <f>SUM('2014(1)'!F32,'2014(2)'!F32,'2014(3)'!F32)</f>
        <v>95090.981580431428</v>
      </c>
      <c r="C31" s="31">
        <v>0</v>
      </c>
      <c r="D31" s="152">
        <f t="shared" si="0"/>
        <v>95090.981580431428</v>
      </c>
    </row>
    <row r="32" spans="1:4" ht="15.75">
      <c r="A32" s="134" t="s">
        <v>74</v>
      </c>
      <c r="B32" s="111">
        <f>SUM('2014(1)'!F33,'2014(2)'!F33,'2014(3)'!F33)</f>
        <v>84412.08958645229</v>
      </c>
      <c r="C32" s="31">
        <v>0</v>
      </c>
      <c r="D32" s="152">
        <f t="shared" si="0"/>
        <v>84412.08958645229</v>
      </c>
    </row>
    <row r="33" spans="1:4" ht="15.75">
      <c r="A33" s="134" t="s">
        <v>23</v>
      </c>
      <c r="B33" s="111">
        <f>SUM('2014(1)'!F34,'2014(2)'!F34,'2014(3)'!F34)</f>
        <v>82439.061697440324</v>
      </c>
      <c r="C33" s="31">
        <v>0</v>
      </c>
      <c r="D33" s="152">
        <f t="shared" si="0"/>
        <v>82439.061697440324</v>
      </c>
    </row>
    <row r="34" spans="1:4" ht="15.75">
      <c r="A34" s="137" t="s">
        <v>27</v>
      </c>
      <c r="B34" s="111">
        <f>SUM('2014(1)'!F35,'2014(2)'!F35,'2014(3)'!F35)</f>
        <v>82910.48809828097</v>
      </c>
      <c r="C34" s="31">
        <v>0</v>
      </c>
      <c r="D34" s="152">
        <f t="shared" si="0"/>
        <v>82910.48809828097</v>
      </c>
    </row>
    <row r="35" spans="1:4" ht="15.75">
      <c r="A35" s="134" t="s">
        <v>33</v>
      </c>
      <c r="B35" s="111">
        <f>SUM('2014(1)'!F36,'2014(2)'!F36,'2014(3)'!F36)</f>
        <v>103524.43433667238</v>
      </c>
      <c r="C35" s="31">
        <v>0</v>
      </c>
      <c r="D35" s="152">
        <f t="shared" si="0"/>
        <v>103524.43433667238</v>
      </c>
    </row>
    <row r="36" spans="1:4" ht="15.75">
      <c r="A36" s="134" t="s">
        <v>65</v>
      </c>
      <c r="B36" s="111">
        <f>SUM('2014(1)'!F37,'2014(2)'!F37,'2014(3)'!F37)</f>
        <v>113036.94556895774</v>
      </c>
      <c r="C36" s="31">
        <v>0</v>
      </c>
      <c r="D36" s="152">
        <f t="shared" si="0"/>
        <v>113036.94556895774</v>
      </c>
    </row>
    <row r="37" spans="1:4" ht="15.75">
      <c r="A37" s="134" t="s">
        <v>16</v>
      </c>
      <c r="B37" s="111">
        <f>SUM('2014(1)'!F38,'2014(2)'!F38,'2014(3)'!F38)</f>
        <v>86378.154480945479</v>
      </c>
      <c r="C37" s="31">
        <v>0</v>
      </c>
      <c r="D37" s="152">
        <f t="shared" si="0"/>
        <v>86378.154480945479</v>
      </c>
    </row>
    <row r="38" spans="1:4" ht="15.75">
      <c r="A38" s="134" t="s">
        <v>64</v>
      </c>
      <c r="B38" s="111">
        <f>SUM('2014(1)'!F39,'2014(2)'!F39,'2014(3)'!F39)</f>
        <v>83329.549613148483</v>
      </c>
      <c r="C38" s="31">
        <v>0</v>
      </c>
      <c r="D38" s="152">
        <f t="shared" si="0"/>
        <v>83329.549613148483</v>
      </c>
    </row>
    <row r="39" spans="1:4" ht="15.75">
      <c r="A39" s="134" t="s">
        <v>19</v>
      </c>
      <c r="B39" s="111">
        <f>SUM('2014(1)'!F40,'2014(2)'!F40,'2014(3)'!F40)</f>
        <v>80382.193020038379</v>
      </c>
      <c r="C39" s="31">
        <v>0</v>
      </c>
      <c r="D39" s="152">
        <f t="shared" si="0"/>
        <v>80382.193020038379</v>
      </c>
    </row>
    <row r="40" spans="1:4" ht="15.75">
      <c r="A40" s="134" t="s">
        <v>29</v>
      </c>
      <c r="B40" s="111">
        <f>SUM('2014(1)'!F41,'2014(2)'!F41,'2014(3)'!F41)</f>
        <v>75790.066269875082</v>
      </c>
      <c r="C40" s="31">
        <v>0</v>
      </c>
      <c r="D40" s="152">
        <f t="shared" si="0"/>
        <v>75790.066269875082</v>
      </c>
    </row>
    <row r="41" spans="1:4" ht="15.75">
      <c r="A41" s="138" t="s">
        <v>63</v>
      </c>
      <c r="B41" s="111">
        <f>SUM('2014(1)'!F42,'2014(2)'!F42,'2014(3)'!F42)</f>
        <v>68711.564835664176</v>
      </c>
      <c r="C41" s="31">
        <v>0</v>
      </c>
      <c r="D41" s="152">
        <f t="shared" si="0"/>
        <v>68711.564835664176</v>
      </c>
    </row>
    <row r="42" spans="1:4" ht="15.75">
      <c r="A42" s="138" t="s">
        <v>32</v>
      </c>
      <c r="B42" s="111">
        <f>SUM('2014(1)'!F43,'2014(2)'!F43,'2014(3)'!F43)</f>
        <v>76722.474579778238</v>
      </c>
      <c r="C42" s="31">
        <v>0</v>
      </c>
      <c r="D42" s="152">
        <f t="shared" si="0"/>
        <v>76722.474579778238</v>
      </c>
    </row>
    <row r="43" spans="1:4" ht="15.75">
      <c r="A43" s="134" t="s">
        <v>59</v>
      </c>
      <c r="B43" s="111">
        <f>SUM('2014(1)'!F44,'2014(2)'!F44,'2014(3)'!F44)</f>
        <v>70681.111227416754</v>
      </c>
      <c r="C43" s="31">
        <v>0</v>
      </c>
      <c r="D43" s="152">
        <f t="shared" si="0"/>
        <v>70681.111227416754</v>
      </c>
    </row>
    <row r="44" spans="1:4" ht="15.75">
      <c r="A44" s="134" t="s">
        <v>76</v>
      </c>
      <c r="B44" s="111">
        <f>SUM('2014(1)'!F45,'2014(2)'!F45,'2014(3)'!F45)</f>
        <v>66651.214661002858</v>
      </c>
      <c r="C44" s="31">
        <v>0</v>
      </c>
      <c r="D44" s="152">
        <f t="shared" si="0"/>
        <v>66651.214661002858</v>
      </c>
    </row>
    <row r="45" spans="1:4" ht="15.75">
      <c r="A45" s="138" t="s">
        <v>77</v>
      </c>
      <c r="B45" s="111">
        <f>SUM('2014(1)'!F46,'2014(2)'!F46,'2014(3)'!F46)</f>
        <v>58779.992088511302</v>
      </c>
      <c r="C45" s="31">
        <v>0</v>
      </c>
      <c r="D45" s="152">
        <f t="shared" si="0"/>
        <v>58779.992088511302</v>
      </c>
    </row>
    <row r="46" spans="1:4" ht="15.75">
      <c r="A46" s="134" t="s">
        <v>78</v>
      </c>
      <c r="B46" s="111">
        <f>SUM('2014(1)'!F47,'2014(2)'!F47,'2014(3)'!F47)</f>
        <v>0</v>
      </c>
      <c r="C46" s="31">
        <v>0</v>
      </c>
      <c r="D46" s="152">
        <f t="shared" si="0"/>
        <v>0</v>
      </c>
    </row>
    <row r="47" spans="1:4" ht="15.75">
      <c r="A47" s="138" t="s">
        <v>66</v>
      </c>
      <c r="B47" s="111">
        <f>SUM('2014(1)'!F48,'2014(2)'!F48,'2014(3)'!F48)</f>
        <v>64730.551657964024</v>
      </c>
      <c r="C47" s="31">
        <v>0</v>
      </c>
      <c r="D47" s="152">
        <f t="shared" si="0"/>
        <v>64730.551657964024</v>
      </c>
    </row>
    <row r="48" spans="1:4" ht="15.75">
      <c r="A48" s="139" t="s">
        <v>53</v>
      </c>
      <c r="B48" s="111">
        <f>SUM('2014(1)'!F49,'2014(2)'!F49,'2014(3)'!F49)</f>
        <v>65198.496561545297</v>
      </c>
      <c r="C48" s="31">
        <v>0</v>
      </c>
      <c r="D48" s="152">
        <f t="shared" si="0"/>
        <v>65198.496561545297</v>
      </c>
    </row>
    <row r="49" spans="1:4" ht="15.75">
      <c r="A49" s="138" t="s">
        <v>57</v>
      </c>
      <c r="B49" s="111">
        <f>SUM('2014(1)'!F50,'2014(2)'!F50,'2014(3)'!F50)</f>
        <v>61496.857727090151</v>
      </c>
      <c r="C49" s="31">
        <v>0</v>
      </c>
      <c r="D49" s="152">
        <f t="shared" si="0"/>
        <v>61496.857727090151</v>
      </c>
    </row>
    <row r="50" spans="1:4" ht="15.75">
      <c r="A50" s="134" t="s">
        <v>60</v>
      </c>
      <c r="B50" s="111">
        <f>SUM('2014(1)'!F51,'2014(2)'!F51,'2014(3)'!F51)</f>
        <v>0</v>
      </c>
      <c r="C50" s="31">
        <v>0</v>
      </c>
      <c r="D50" s="152">
        <f t="shared" si="0"/>
        <v>0</v>
      </c>
    </row>
    <row r="51" spans="1:4" ht="15.75">
      <c r="A51" s="134" t="s">
        <v>73</v>
      </c>
      <c r="B51" s="111">
        <f>SUM('2014(1)'!F52,'2014(2)'!F52,'2014(3)'!F52)</f>
        <v>23132.305785123965</v>
      </c>
      <c r="C51" s="31">
        <v>0</v>
      </c>
      <c r="D51" s="152">
        <f t="shared" si="0"/>
        <v>23132.305785123965</v>
      </c>
    </row>
    <row r="52" spans="1:4" ht="15.75">
      <c r="A52" s="124" t="s">
        <v>35</v>
      </c>
      <c r="B52" s="111">
        <f>SUM('2014(1)'!F53,'2014(2)'!F53,'2014(3)'!F53)</f>
        <v>59670.480004219462</v>
      </c>
      <c r="C52" s="31">
        <v>0</v>
      </c>
      <c r="D52" s="152">
        <f t="shared" si="0"/>
        <v>59670.480004219462</v>
      </c>
    </row>
    <row r="53" spans="1:4" ht="16.5" thickBot="1">
      <c r="A53" s="140" t="s">
        <v>79</v>
      </c>
      <c r="B53" s="111">
        <f>SUM('2014(1)'!F54,'2014(2)'!F54,'2014(3)'!F54)</f>
        <v>60466.682639759492</v>
      </c>
      <c r="C53" s="31">
        <v>0</v>
      </c>
      <c r="D53" s="152">
        <f t="shared" si="0"/>
        <v>60466.682639759492</v>
      </c>
    </row>
    <row r="54" spans="1:4" ht="16.5" thickBot="1">
      <c r="A54" s="61"/>
      <c r="B54" s="57"/>
      <c r="C54" s="57"/>
      <c r="D54" s="91"/>
    </row>
    <row r="55" spans="1:4" ht="15.75">
      <c r="A55" s="54" t="s">
        <v>36</v>
      </c>
      <c r="B55" s="147">
        <f t="shared" ref="B55:D55" si="1">SUM(B16:B53)</f>
        <v>3121999.9999999995</v>
      </c>
      <c r="C55" s="24">
        <f t="shared" si="1"/>
        <v>97660</v>
      </c>
      <c r="D55" s="148">
        <f t="shared" si="1"/>
        <v>3024340.0000000005</v>
      </c>
    </row>
    <row r="56" spans="1:4" ht="16.5" thickBot="1">
      <c r="A56" s="146" t="s">
        <v>90</v>
      </c>
      <c r="B56" s="149"/>
      <c r="C56" s="150">
        <f>B55-C55</f>
        <v>3024339.9999999995</v>
      </c>
      <c r="D56" s="151"/>
    </row>
    <row r="57" spans="1:4" ht="13.5" customHeight="1">
      <c r="B57" s="65"/>
      <c r="C57" s="65"/>
      <c r="D57" s="65"/>
    </row>
    <row r="58" spans="1:4">
      <c r="B58" s="68"/>
      <c r="C58" s="68"/>
      <c r="D58" s="68"/>
    </row>
  </sheetData>
  <autoFilter ref="A15:D15">
    <sortState ref="A17:H53">
      <sortCondition descending="1" ref="D16"/>
    </sortState>
  </autoFilter>
  <mergeCells count="2">
    <mergeCell ref="A1:D3"/>
    <mergeCell ref="B14:D14"/>
  </mergeCell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opLeftCell="A13" zoomScale="80" zoomScaleNormal="80" workbookViewId="0">
      <selection activeCell="B11" sqref="B11"/>
    </sheetView>
  </sheetViews>
  <sheetFormatPr defaultRowHeight="15"/>
  <cols>
    <col min="1" max="1" width="45.42578125" customWidth="1"/>
    <col min="2" max="2" width="21.7109375" style="2" customWidth="1"/>
    <col min="3" max="3" width="10.28515625" style="2" customWidth="1"/>
    <col min="4" max="4" width="15" customWidth="1"/>
    <col min="5" max="5" width="18.85546875" customWidth="1"/>
    <col min="6" max="6" width="13.85546875" bestFit="1" customWidth="1"/>
    <col min="7" max="7" width="8.5703125" style="94" bestFit="1" customWidth="1"/>
    <col min="8" max="8" width="10.28515625" customWidth="1"/>
  </cols>
  <sheetData>
    <row r="1" spans="1:7" ht="18.75" customHeight="1">
      <c r="A1" s="178" t="s">
        <v>54</v>
      </c>
      <c r="B1" s="178"/>
      <c r="C1" s="178"/>
      <c r="D1" s="178"/>
      <c r="E1" s="178"/>
      <c r="F1" s="178"/>
    </row>
    <row r="2" spans="1:7" ht="18.75" customHeight="1">
      <c r="A2" s="178"/>
      <c r="B2" s="178"/>
      <c r="C2" s="178"/>
      <c r="D2" s="178"/>
      <c r="E2" s="178"/>
      <c r="F2" s="178"/>
    </row>
    <row r="3" spans="1:7" ht="18.75" customHeight="1">
      <c r="A3" s="178"/>
      <c r="B3" s="178"/>
      <c r="C3" s="178"/>
      <c r="D3" s="178"/>
      <c r="E3" s="178"/>
      <c r="F3" s="178"/>
    </row>
    <row r="4" spans="1:7" ht="15.75">
      <c r="A4" s="3" t="s">
        <v>71</v>
      </c>
    </row>
    <row r="5" spans="1:7" ht="15.75">
      <c r="A5" s="4" t="s">
        <v>72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80</v>
      </c>
    </row>
    <row r="9" spans="1:7" ht="16.5" thickBot="1">
      <c r="B9" s="179" t="s">
        <v>55</v>
      </c>
      <c r="C9" s="180"/>
      <c r="D9" s="180"/>
      <c r="E9" s="180"/>
      <c r="F9" s="181"/>
    </row>
    <row r="10" spans="1:7" ht="16.5" customHeight="1" thickBot="1">
      <c r="B10" s="101" t="s">
        <v>86</v>
      </c>
      <c r="C10" s="105"/>
      <c r="D10" s="105"/>
      <c r="E10" s="106"/>
      <c r="F10" s="93">
        <v>972000</v>
      </c>
    </row>
    <row r="11" spans="1:7" ht="16.5" customHeight="1">
      <c r="A11" s="99"/>
      <c r="B11" s="99"/>
      <c r="C11" s="99"/>
      <c r="D11" s="100"/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42" t="s">
        <v>82</v>
      </c>
      <c r="C14" s="110" t="s">
        <v>69</v>
      </c>
      <c r="D14" s="173" t="s">
        <v>56</v>
      </c>
      <c r="E14" s="174"/>
      <c r="F14" s="175"/>
      <c r="G14" s="96"/>
    </row>
    <row r="15" spans="1:7" s="20" customFormat="1" ht="16.5" thickBot="1">
      <c r="B15" s="107"/>
      <c r="C15" s="110"/>
      <c r="D15" s="17">
        <v>0.66</v>
      </c>
      <c r="E15" s="18">
        <f>1-D15</f>
        <v>0.33999999999999997</v>
      </c>
      <c r="F15" s="108"/>
      <c r="G15" s="97"/>
    </row>
    <row r="16" spans="1:7" s="20" customFormat="1" ht="16.5" thickBot="1">
      <c r="A16" s="112" t="s">
        <v>67</v>
      </c>
      <c r="B16" s="107">
        <v>2014</v>
      </c>
      <c r="C16" s="110"/>
      <c r="D16" s="17" t="s">
        <v>4</v>
      </c>
      <c r="E16" s="18" t="s">
        <v>5</v>
      </c>
      <c r="F16" s="108" t="s">
        <v>6</v>
      </c>
      <c r="G16" s="113" t="s">
        <v>68</v>
      </c>
    </row>
    <row r="17" spans="1:7" ht="15.75">
      <c r="A17" s="135" t="s">
        <v>7</v>
      </c>
      <c r="B17" s="133">
        <v>150</v>
      </c>
      <c r="C17" s="118">
        <v>1</v>
      </c>
      <c r="D17" s="111">
        <f t="shared" ref="D17:D54" si="0">$F$10*$D$15/$C$56*C17</f>
        <v>18329.142857142859</v>
      </c>
      <c r="E17" s="31">
        <f t="shared" ref="E17:E54" si="1">$F$10*$E$15*B17/$B$56</f>
        <v>25552.577319587625</v>
      </c>
      <c r="F17" s="102">
        <f t="shared" ref="F17:F54" si="2">(D17+E17)</f>
        <v>43881.72017673048</v>
      </c>
      <c r="G17" s="121">
        <f>F17/$F$56</f>
        <v>4.514580265095728E-2</v>
      </c>
    </row>
    <row r="18" spans="1:7" ht="16.5" customHeight="1">
      <c r="A18" s="134" t="s">
        <v>11</v>
      </c>
      <c r="B18" s="130">
        <v>109</v>
      </c>
      <c r="C18" s="116">
        <v>1</v>
      </c>
      <c r="D18" s="111">
        <f t="shared" si="0"/>
        <v>18329.142857142859</v>
      </c>
      <c r="E18" s="31">
        <f t="shared" si="1"/>
        <v>18568.206185567007</v>
      </c>
      <c r="F18" s="102">
        <f t="shared" si="2"/>
        <v>36897.349042709866</v>
      </c>
      <c r="G18" s="121">
        <f>F18/$F$56</f>
        <v>3.7960235640648009E-2</v>
      </c>
    </row>
    <row r="19" spans="1:7" ht="15.75">
      <c r="A19" s="136" t="s">
        <v>12</v>
      </c>
      <c r="B19" s="130">
        <v>121</v>
      </c>
      <c r="C19" s="116">
        <v>1</v>
      </c>
      <c r="D19" s="111">
        <f t="shared" si="0"/>
        <v>18329.142857142859</v>
      </c>
      <c r="E19" s="31">
        <f t="shared" si="1"/>
        <v>20612.412371134018</v>
      </c>
      <c r="F19" s="102">
        <f t="shared" si="2"/>
        <v>38941.555228276877</v>
      </c>
      <c r="G19" s="121">
        <f>F19/$F$56</f>
        <v>4.0063328424153159E-2</v>
      </c>
    </row>
    <row r="20" spans="1:7" ht="15.75">
      <c r="A20" s="136" t="s">
        <v>58</v>
      </c>
      <c r="B20" s="130">
        <v>129</v>
      </c>
      <c r="C20" s="116">
        <v>1</v>
      </c>
      <c r="D20" s="111">
        <f t="shared" si="0"/>
        <v>18329.142857142859</v>
      </c>
      <c r="E20" s="31">
        <f t="shared" si="1"/>
        <v>21975.216494845357</v>
      </c>
      <c r="F20" s="102">
        <f t="shared" si="2"/>
        <v>40304.359351988212</v>
      </c>
      <c r="G20" s="121">
        <f>F20/$F$56</f>
        <v>4.146539027982326E-2</v>
      </c>
    </row>
    <row r="21" spans="1:7" ht="15.75">
      <c r="A21" s="134" t="s">
        <v>8</v>
      </c>
      <c r="B21" s="130">
        <v>85</v>
      </c>
      <c r="C21" s="116">
        <v>1</v>
      </c>
      <c r="D21" s="111">
        <f t="shared" si="0"/>
        <v>18329.142857142859</v>
      </c>
      <c r="E21" s="31">
        <f t="shared" si="1"/>
        <v>14479.793814432987</v>
      </c>
      <c r="F21" s="102">
        <f t="shared" si="2"/>
        <v>32808.936671575844</v>
      </c>
      <c r="G21" s="121">
        <f>F21/$F$56</f>
        <v>3.3754050073637694E-2</v>
      </c>
    </row>
    <row r="22" spans="1:7" ht="16.5" customHeight="1">
      <c r="A22" s="134" t="s">
        <v>70</v>
      </c>
      <c r="B22" s="130">
        <v>87</v>
      </c>
      <c r="C22" s="116">
        <v>1</v>
      </c>
      <c r="D22" s="111">
        <f t="shared" si="0"/>
        <v>18329.142857142859</v>
      </c>
      <c r="E22" s="31">
        <f t="shared" si="1"/>
        <v>14820.494845360823</v>
      </c>
      <c r="F22" s="102">
        <f t="shared" si="2"/>
        <v>33149.637702503678</v>
      </c>
      <c r="G22" s="121">
        <f t="shared" ref="G22" si="3">F22/$F$56</f>
        <v>3.4104565537555219E-2</v>
      </c>
    </row>
    <row r="23" spans="1:7" ht="16.5" customHeight="1">
      <c r="A23" s="134" t="s">
        <v>13</v>
      </c>
      <c r="B23" s="130">
        <v>62</v>
      </c>
      <c r="C23" s="116">
        <v>1</v>
      </c>
      <c r="D23" s="111">
        <f t="shared" si="0"/>
        <v>18329.142857142859</v>
      </c>
      <c r="E23" s="31">
        <f t="shared" si="1"/>
        <v>10561.731958762884</v>
      </c>
      <c r="F23" s="102">
        <f t="shared" si="2"/>
        <v>28890.874815905743</v>
      </c>
      <c r="G23" s="121">
        <f t="shared" ref="G23:G54" si="4">F23/$F$56</f>
        <v>2.9723122238586152E-2</v>
      </c>
    </row>
    <row r="24" spans="1:7" ht="15.75">
      <c r="A24" s="134" t="s">
        <v>61</v>
      </c>
      <c r="B24" s="130">
        <v>42</v>
      </c>
      <c r="C24" s="116">
        <v>1</v>
      </c>
      <c r="D24" s="111">
        <f t="shared" si="0"/>
        <v>18329.142857142859</v>
      </c>
      <c r="E24" s="31">
        <f t="shared" si="1"/>
        <v>7154.7216494845352</v>
      </c>
      <c r="F24" s="102">
        <f t="shared" si="2"/>
        <v>25483.864506627393</v>
      </c>
      <c r="G24" s="121">
        <f t="shared" si="4"/>
        <v>2.6217967599410894E-2</v>
      </c>
    </row>
    <row r="25" spans="1:7" ht="15.75">
      <c r="A25" s="136" t="s">
        <v>10</v>
      </c>
      <c r="B25" s="130">
        <v>112</v>
      </c>
      <c r="C25" s="116">
        <v>1</v>
      </c>
      <c r="D25" s="111">
        <f t="shared" si="0"/>
        <v>18329.142857142859</v>
      </c>
      <c r="E25" s="31">
        <f t="shared" si="1"/>
        <v>19079.257731958758</v>
      </c>
      <c r="F25" s="102">
        <f t="shared" si="2"/>
        <v>37408.400589101613</v>
      </c>
      <c r="G25" s="121">
        <f t="shared" si="4"/>
        <v>3.8486008836524289E-2</v>
      </c>
    </row>
    <row r="26" spans="1:7" ht="15.75">
      <c r="A26" s="134" t="s">
        <v>21</v>
      </c>
      <c r="B26" s="130">
        <v>44</v>
      </c>
      <c r="C26" s="116">
        <v>1</v>
      </c>
      <c r="D26" s="111">
        <f t="shared" si="0"/>
        <v>18329.142857142859</v>
      </c>
      <c r="E26" s="31">
        <f t="shared" si="1"/>
        <v>7495.42268041237</v>
      </c>
      <c r="F26" s="102">
        <f t="shared" si="2"/>
        <v>25824.565537555231</v>
      </c>
      <c r="G26" s="121">
        <f t="shared" si="4"/>
        <v>2.6568483063328423E-2</v>
      </c>
    </row>
    <row r="27" spans="1:7" ht="15.75">
      <c r="A27" s="134" t="s">
        <v>28</v>
      </c>
      <c r="B27" s="130">
        <v>38</v>
      </c>
      <c r="C27" s="116">
        <v>1</v>
      </c>
      <c r="D27" s="111">
        <f t="shared" si="0"/>
        <v>18329.142857142859</v>
      </c>
      <c r="E27" s="31">
        <f t="shared" si="1"/>
        <v>6473.3195876288646</v>
      </c>
      <c r="F27" s="102">
        <f t="shared" si="2"/>
        <v>24802.462444771721</v>
      </c>
      <c r="G27" s="121">
        <f t="shared" si="4"/>
        <v>2.5516936671575841E-2</v>
      </c>
    </row>
    <row r="28" spans="1:7" ht="15.75">
      <c r="A28" s="136" t="s">
        <v>62</v>
      </c>
      <c r="B28" s="130">
        <v>63</v>
      </c>
      <c r="C28" s="116">
        <v>1</v>
      </c>
      <c r="D28" s="111">
        <f t="shared" si="0"/>
        <v>18329.142857142859</v>
      </c>
      <c r="E28" s="31">
        <f t="shared" si="1"/>
        <v>10732.082474226801</v>
      </c>
      <c r="F28" s="102">
        <f t="shared" si="2"/>
        <v>29061.22533136966</v>
      </c>
      <c r="G28" s="121">
        <f t="shared" si="4"/>
        <v>2.9898379970544915E-2</v>
      </c>
    </row>
    <row r="29" spans="1:7" ht="15.75">
      <c r="A29" s="136" t="s">
        <v>24</v>
      </c>
      <c r="B29" s="130">
        <v>104</v>
      </c>
      <c r="C29" s="116">
        <v>1</v>
      </c>
      <c r="D29" s="111">
        <f t="shared" si="0"/>
        <v>18329.142857142859</v>
      </c>
      <c r="E29" s="31">
        <f t="shared" si="1"/>
        <v>17716.453608247419</v>
      </c>
      <c r="F29" s="102">
        <f t="shared" si="2"/>
        <v>36045.596465390277</v>
      </c>
      <c r="G29" s="121">
        <f t="shared" si="4"/>
        <v>3.7083946980854189E-2</v>
      </c>
    </row>
    <row r="30" spans="1:7" ht="15.75">
      <c r="A30" s="134" t="s">
        <v>20</v>
      </c>
      <c r="B30" s="130">
        <v>62</v>
      </c>
      <c r="C30" s="116">
        <v>1</v>
      </c>
      <c r="D30" s="111">
        <f t="shared" si="0"/>
        <v>18329.142857142859</v>
      </c>
      <c r="E30" s="31">
        <f t="shared" si="1"/>
        <v>10561.731958762884</v>
      </c>
      <c r="F30" s="102">
        <f t="shared" si="2"/>
        <v>28890.874815905743</v>
      </c>
      <c r="G30" s="121">
        <f t="shared" si="4"/>
        <v>2.9723122238586152E-2</v>
      </c>
    </row>
    <row r="31" spans="1:7" ht="15.75">
      <c r="A31" s="134" t="s">
        <v>25</v>
      </c>
      <c r="B31" s="130">
        <v>49</v>
      </c>
      <c r="C31" s="116">
        <v>1</v>
      </c>
      <c r="D31" s="111">
        <f t="shared" si="0"/>
        <v>18329.142857142859</v>
      </c>
      <c r="E31" s="31">
        <f t="shared" si="1"/>
        <v>8347.1752577319567</v>
      </c>
      <c r="F31" s="102">
        <f t="shared" si="2"/>
        <v>26676.318114874815</v>
      </c>
      <c r="G31" s="121">
        <f t="shared" si="4"/>
        <v>2.7444771723122235E-2</v>
      </c>
    </row>
    <row r="32" spans="1:7" ht="15.75">
      <c r="A32" s="136" t="s">
        <v>75</v>
      </c>
      <c r="B32" s="130">
        <v>66</v>
      </c>
      <c r="C32" s="116">
        <v>1</v>
      </c>
      <c r="D32" s="111">
        <f t="shared" si="0"/>
        <v>18329.142857142859</v>
      </c>
      <c r="E32" s="31">
        <f t="shared" si="1"/>
        <v>11243.134020618554</v>
      </c>
      <c r="F32" s="102">
        <f t="shared" si="2"/>
        <v>29572.276877761411</v>
      </c>
      <c r="G32" s="121">
        <f t="shared" si="4"/>
        <v>3.0424153166421202E-2</v>
      </c>
    </row>
    <row r="33" spans="1:7" ht="15.75">
      <c r="A33" s="134" t="s">
        <v>74</v>
      </c>
      <c r="B33" s="130">
        <v>52</v>
      </c>
      <c r="C33" s="116">
        <v>1</v>
      </c>
      <c r="D33" s="111">
        <f t="shared" si="0"/>
        <v>18329.142857142859</v>
      </c>
      <c r="E33" s="31">
        <f t="shared" si="1"/>
        <v>8858.2268041237094</v>
      </c>
      <c r="F33" s="102">
        <f t="shared" si="2"/>
        <v>27187.369661266566</v>
      </c>
      <c r="G33" s="121">
        <f t="shared" si="4"/>
        <v>2.7970544918998523E-2</v>
      </c>
    </row>
    <row r="34" spans="1:7" ht="15.75">
      <c r="A34" s="134" t="s">
        <v>23</v>
      </c>
      <c r="B34" s="130">
        <v>41</v>
      </c>
      <c r="C34" s="116">
        <v>1</v>
      </c>
      <c r="D34" s="111">
        <f t="shared" si="0"/>
        <v>18329.142857142859</v>
      </c>
      <c r="E34" s="31">
        <f t="shared" si="1"/>
        <v>6984.3711340206173</v>
      </c>
      <c r="F34" s="102">
        <f t="shared" si="2"/>
        <v>25313.513991163476</v>
      </c>
      <c r="G34" s="121">
        <f t="shared" si="4"/>
        <v>2.6042709867452132E-2</v>
      </c>
    </row>
    <row r="35" spans="1:7" ht="15.75">
      <c r="A35" s="137" t="s">
        <v>27</v>
      </c>
      <c r="B35" s="130">
        <v>46</v>
      </c>
      <c r="C35" s="116">
        <v>1</v>
      </c>
      <c r="D35" s="111">
        <f t="shared" si="0"/>
        <v>18329.142857142859</v>
      </c>
      <c r="E35" s="31">
        <f t="shared" si="1"/>
        <v>7836.1237113402049</v>
      </c>
      <c r="F35" s="102">
        <f t="shared" si="2"/>
        <v>26165.266568483064</v>
      </c>
      <c r="G35" s="121">
        <f t="shared" si="4"/>
        <v>2.6918998527245948E-2</v>
      </c>
    </row>
    <row r="36" spans="1:7" ht="15.75">
      <c r="A36" s="134" t="s">
        <v>33</v>
      </c>
      <c r="B36" s="130">
        <v>81</v>
      </c>
      <c r="C36" s="116">
        <v>1</v>
      </c>
      <c r="D36" s="111">
        <f t="shared" si="0"/>
        <v>18329.142857142859</v>
      </c>
      <c r="E36" s="31">
        <f t="shared" si="1"/>
        <v>13798.391752577318</v>
      </c>
      <c r="F36" s="103">
        <f t="shared" si="2"/>
        <v>32127.534609720176</v>
      </c>
      <c r="G36" s="121">
        <f t="shared" si="4"/>
        <v>3.3053019145802644E-2</v>
      </c>
    </row>
    <row r="37" spans="1:7" ht="15.75">
      <c r="A37" s="134" t="s">
        <v>65</v>
      </c>
      <c r="B37" s="130">
        <v>100</v>
      </c>
      <c r="C37" s="116">
        <v>1</v>
      </c>
      <c r="D37" s="111">
        <f t="shared" si="0"/>
        <v>18329.142857142859</v>
      </c>
      <c r="E37" s="31">
        <f t="shared" si="1"/>
        <v>17035.051546391747</v>
      </c>
      <c r="F37" s="102">
        <f t="shared" si="2"/>
        <v>35364.19440353461</v>
      </c>
      <c r="G37" s="121">
        <f t="shared" si="4"/>
        <v>3.6382916053019139E-2</v>
      </c>
    </row>
    <row r="38" spans="1:7" ht="15.75">
      <c r="A38" s="134" t="s">
        <v>16</v>
      </c>
      <c r="B38" s="130">
        <v>53</v>
      </c>
      <c r="C38" s="116">
        <v>1</v>
      </c>
      <c r="D38" s="111">
        <f t="shared" si="0"/>
        <v>18329.142857142859</v>
      </c>
      <c r="E38" s="31">
        <f t="shared" si="1"/>
        <v>9028.5773195876263</v>
      </c>
      <c r="F38" s="102">
        <f t="shared" si="2"/>
        <v>27357.720176730487</v>
      </c>
      <c r="G38" s="121">
        <f t="shared" si="4"/>
        <v>2.8145802650957289E-2</v>
      </c>
    </row>
    <row r="39" spans="1:7" ht="15.75">
      <c r="A39" s="134" t="s">
        <v>64</v>
      </c>
      <c r="B39" s="130">
        <v>43</v>
      </c>
      <c r="C39" s="116">
        <v>1</v>
      </c>
      <c r="D39" s="111">
        <f t="shared" si="0"/>
        <v>18329.142857142859</v>
      </c>
      <c r="E39" s="31">
        <f t="shared" si="1"/>
        <v>7325.0721649484531</v>
      </c>
      <c r="F39" s="102">
        <f t="shared" si="2"/>
        <v>25654.21502209131</v>
      </c>
      <c r="G39" s="121">
        <f t="shared" si="4"/>
        <v>2.6393225331369657E-2</v>
      </c>
    </row>
    <row r="40" spans="1:7" ht="15.75">
      <c r="A40" s="134" t="s">
        <v>19</v>
      </c>
      <c r="B40" s="130">
        <v>44</v>
      </c>
      <c r="C40" s="116">
        <v>1</v>
      </c>
      <c r="D40" s="111">
        <f t="shared" si="0"/>
        <v>18329.142857142859</v>
      </c>
      <c r="E40" s="31">
        <f t="shared" si="1"/>
        <v>7495.42268041237</v>
      </c>
      <c r="F40" s="102">
        <f t="shared" si="2"/>
        <v>25824.565537555231</v>
      </c>
      <c r="G40" s="121">
        <f t="shared" si="4"/>
        <v>2.6568483063328423E-2</v>
      </c>
    </row>
    <row r="41" spans="1:7" ht="15.75">
      <c r="A41" s="134" t="s">
        <v>29</v>
      </c>
      <c r="B41" s="131">
        <v>35</v>
      </c>
      <c r="C41" s="117">
        <v>1</v>
      </c>
      <c r="D41" s="111">
        <f t="shared" si="0"/>
        <v>18329.142857142859</v>
      </c>
      <c r="E41" s="31">
        <f t="shared" si="1"/>
        <v>5962.2680412371128</v>
      </c>
      <c r="F41" s="102">
        <f t="shared" si="2"/>
        <v>24291.410898379971</v>
      </c>
      <c r="G41" s="121">
        <f t="shared" si="4"/>
        <v>2.4991163475699556E-2</v>
      </c>
    </row>
    <row r="42" spans="1:7" ht="15.75">
      <c r="A42" s="138" t="s">
        <v>63</v>
      </c>
      <c r="B42" s="132">
        <v>17</v>
      </c>
      <c r="C42" s="118">
        <v>1</v>
      </c>
      <c r="D42" s="111">
        <f t="shared" si="0"/>
        <v>18329.142857142859</v>
      </c>
      <c r="E42" s="31">
        <f t="shared" si="1"/>
        <v>2895.9587628865975</v>
      </c>
      <c r="F42" s="102">
        <f t="shared" si="2"/>
        <v>21225.101620029454</v>
      </c>
      <c r="G42" s="121">
        <f t="shared" si="4"/>
        <v>2.1836524300441824E-2</v>
      </c>
    </row>
    <row r="43" spans="1:7" ht="15.75">
      <c r="A43" s="138" t="s">
        <v>32</v>
      </c>
      <c r="B43" s="132">
        <v>30</v>
      </c>
      <c r="C43" s="118">
        <v>1</v>
      </c>
      <c r="D43" s="111">
        <f t="shared" si="0"/>
        <v>18329.142857142859</v>
      </c>
      <c r="E43" s="31">
        <f t="shared" si="1"/>
        <v>5110.5154639175253</v>
      </c>
      <c r="F43" s="104">
        <f t="shared" si="2"/>
        <v>23439.658321060386</v>
      </c>
      <c r="G43" s="121">
        <f t="shared" si="4"/>
        <v>2.4114874815905744E-2</v>
      </c>
    </row>
    <row r="44" spans="1:7" ht="15.75">
      <c r="A44" s="134" t="s">
        <v>59</v>
      </c>
      <c r="B44" s="131">
        <v>23</v>
      </c>
      <c r="C44" s="117">
        <v>1</v>
      </c>
      <c r="D44" s="111">
        <f t="shared" si="0"/>
        <v>18329.142857142859</v>
      </c>
      <c r="E44" s="31">
        <f t="shared" si="1"/>
        <v>3918.0618556701024</v>
      </c>
      <c r="F44" s="102">
        <f t="shared" si="2"/>
        <v>22247.20471281296</v>
      </c>
      <c r="G44" s="121">
        <f t="shared" si="4"/>
        <v>2.2888070692194399E-2</v>
      </c>
    </row>
    <row r="45" spans="1:7" ht="15.75">
      <c r="A45" s="134" t="s">
        <v>76</v>
      </c>
      <c r="B45" s="131">
        <v>15</v>
      </c>
      <c r="C45" s="117">
        <v>1</v>
      </c>
      <c r="D45" s="111">
        <f t="shared" si="0"/>
        <v>18329.142857142859</v>
      </c>
      <c r="E45" s="31">
        <f t="shared" si="1"/>
        <v>2555.2577319587626</v>
      </c>
      <c r="F45" s="102">
        <f t="shared" si="2"/>
        <v>20884.40058910162</v>
      </c>
      <c r="G45" s="121">
        <f t="shared" si="4"/>
        <v>2.1486008836524299E-2</v>
      </c>
    </row>
    <row r="46" spans="1:7" ht="15.75">
      <c r="A46" s="138" t="s">
        <v>77</v>
      </c>
      <c r="B46" s="129">
        <v>1</v>
      </c>
      <c r="C46" s="115">
        <v>1</v>
      </c>
      <c r="D46" s="111">
        <f t="shared" si="0"/>
        <v>18329.142857142859</v>
      </c>
      <c r="E46" s="31">
        <f t="shared" si="1"/>
        <v>170.3505154639175</v>
      </c>
      <c r="F46" s="102">
        <f t="shared" si="2"/>
        <v>18499.493372606776</v>
      </c>
      <c r="G46" s="121">
        <f t="shared" si="4"/>
        <v>1.903240058910162E-2</v>
      </c>
    </row>
    <row r="47" spans="1:7" ht="15.75">
      <c r="A47" s="134" t="s">
        <v>78</v>
      </c>
      <c r="B47" s="132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4"/>
        <v>0</v>
      </c>
    </row>
    <row r="48" spans="1:7" ht="15.75">
      <c r="A48" s="138" t="s">
        <v>66</v>
      </c>
      <c r="B48" s="129">
        <v>12</v>
      </c>
      <c r="C48" s="115">
        <v>1</v>
      </c>
      <c r="D48" s="111">
        <f t="shared" si="0"/>
        <v>18329.142857142859</v>
      </c>
      <c r="E48" s="31">
        <f t="shared" si="1"/>
        <v>2044.2061855670099</v>
      </c>
      <c r="F48" s="102">
        <f t="shared" si="2"/>
        <v>20373.34904270987</v>
      </c>
      <c r="G48" s="121">
        <f t="shared" si="4"/>
        <v>2.0960235640648011E-2</v>
      </c>
    </row>
    <row r="49" spans="1:7" ht="15.75">
      <c r="A49" s="139" t="s">
        <v>53</v>
      </c>
      <c r="B49" s="129">
        <v>12</v>
      </c>
      <c r="C49" s="115">
        <v>1</v>
      </c>
      <c r="D49" s="111">
        <f t="shared" si="0"/>
        <v>18329.142857142859</v>
      </c>
      <c r="E49" s="31">
        <f t="shared" si="1"/>
        <v>2044.2061855670099</v>
      </c>
      <c r="F49" s="102">
        <f t="shared" si="2"/>
        <v>20373.34904270987</v>
      </c>
      <c r="G49" s="121">
        <f t="shared" si="4"/>
        <v>2.0960235640648011E-2</v>
      </c>
    </row>
    <row r="50" spans="1:7" ht="15.75">
      <c r="A50" s="138" t="s">
        <v>57</v>
      </c>
      <c r="B50" s="129">
        <v>5</v>
      </c>
      <c r="C50" s="115">
        <v>1</v>
      </c>
      <c r="D50" s="111">
        <f t="shared" si="0"/>
        <v>18329.142857142859</v>
      </c>
      <c r="E50" s="31">
        <f t="shared" si="1"/>
        <v>851.75257731958754</v>
      </c>
      <c r="F50" s="102">
        <f t="shared" si="2"/>
        <v>19180.895434462447</v>
      </c>
      <c r="G50" s="121">
        <f t="shared" si="4"/>
        <v>1.9733431516936673E-2</v>
      </c>
    </row>
    <row r="51" spans="1:7" ht="15.75">
      <c r="A51" s="134" t="s">
        <v>60</v>
      </c>
      <c r="B51" s="132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4"/>
        <v>0</v>
      </c>
    </row>
    <row r="52" spans="1:7" ht="15.75">
      <c r="A52" s="134" t="s">
        <v>73</v>
      </c>
      <c r="B52" s="132">
        <v>0</v>
      </c>
      <c r="C52" s="118">
        <v>0</v>
      </c>
      <c r="D52" s="111">
        <f t="shared" si="0"/>
        <v>0</v>
      </c>
      <c r="E52" s="31">
        <f t="shared" si="1"/>
        <v>0</v>
      </c>
      <c r="F52" s="102">
        <f t="shared" si="2"/>
        <v>0</v>
      </c>
      <c r="G52" s="121">
        <f t="shared" si="4"/>
        <v>0</v>
      </c>
    </row>
    <row r="53" spans="1:7" ht="15.75">
      <c r="A53" s="124" t="s">
        <v>35</v>
      </c>
      <c r="B53" s="131">
        <v>3</v>
      </c>
      <c r="C53" s="117">
        <v>1</v>
      </c>
      <c r="D53" s="111">
        <f t="shared" si="0"/>
        <v>18329.142857142859</v>
      </c>
      <c r="E53" s="31">
        <f t="shared" si="1"/>
        <v>511.05154639175248</v>
      </c>
      <c r="F53" s="102">
        <f t="shared" si="2"/>
        <v>18840.19440353461</v>
      </c>
      <c r="G53" s="121">
        <f t="shared" si="4"/>
        <v>1.9382916053019145E-2</v>
      </c>
    </row>
    <row r="54" spans="1:7" ht="16.5" thickBot="1">
      <c r="A54" s="140" t="s">
        <v>79</v>
      </c>
      <c r="B54" s="141">
        <v>4</v>
      </c>
      <c r="C54" s="125">
        <v>1</v>
      </c>
      <c r="D54" s="122">
        <f t="shared" si="0"/>
        <v>18329.142857142859</v>
      </c>
      <c r="E54" s="50">
        <f t="shared" si="1"/>
        <v>681.40206185567001</v>
      </c>
      <c r="F54" s="114">
        <f t="shared" si="2"/>
        <v>19010.54491899853</v>
      </c>
      <c r="G54" s="123">
        <f t="shared" si="4"/>
        <v>1.9558173784977911E-2</v>
      </c>
    </row>
    <row r="55" spans="1:7" ht="16.5" thickBot="1">
      <c r="A55" s="61"/>
      <c r="B55" s="127"/>
      <c r="C55" s="60"/>
      <c r="D55" s="57"/>
      <c r="E55" s="57"/>
      <c r="F55" s="91"/>
    </row>
    <row r="56" spans="1:7" ht="16.5" thickBot="1">
      <c r="A56" s="54" t="s">
        <v>36</v>
      </c>
      <c r="B56" s="128">
        <f t="shared" ref="B56:G56" si="5">SUM(B17:B54)</f>
        <v>1940</v>
      </c>
      <c r="C56" s="119">
        <f t="shared" si="5"/>
        <v>35</v>
      </c>
      <c r="D56" s="31">
        <f t="shared" si="5"/>
        <v>641519.99999999977</v>
      </c>
      <c r="E56" s="31">
        <f t="shared" si="5"/>
        <v>330479.99999999988</v>
      </c>
      <c r="F56" s="120">
        <f t="shared" si="5"/>
        <v>972000.00000000012</v>
      </c>
      <c r="G56" s="98">
        <f t="shared" si="5"/>
        <v>0.99999999999999989</v>
      </c>
    </row>
    <row r="57" spans="1:7" ht="15.75">
      <c r="A57" s="59"/>
      <c r="B57" s="60"/>
      <c r="C57" s="60"/>
      <c r="D57" s="31">
        <f>F10*D15</f>
        <v>641520</v>
      </c>
      <c r="E57" s="31">
        <f>F10*E15</f>
        <v>330479.99999999994</v>
      </c>
      <c r="F57" s="31"/>
      <c r="G57"/>
    </row>
    <row r="58" spans="1:7" ht="15.75">
      <c r="A58" s="61"/>
      <c r="B58" s="92"/>
      <c r="C58" s="92"/>
      <c r="D58" s="63"/>
      <c r="E58" s="109">
        <f>E56+D56</f>
        <v>971999.99999999965</v>
      </c>
      <c r="F58" s="63"/>
      <c r="G58"/>
    </row>
    <row r="59" spans="1:7" ht="13.5" customHeight="1">
      <c r="D59" s="65"/>
      <c r="E59" s="65"/>
      <c r="F59" s="65"/>
      <c r="G59"/>
    </row>
    <row r="60" spans="1:7">
      <c r="D60" s="68"/>
      <c r="E60" s="68"/>
      <c r="F60" s="68"/>
      <c r="G60"/>
    </row>
  </sheetData>
  <autoFilter ref="A16:G16">
    <sortState ref="A17:G53">
      <sortCondition descending="1" ref="F16"/>
    </sortState>
  </autoFilter>
  <mergeCells count="3">
    <mergeCell ref="A1:F3"/>
    <mergeCell ref="D14:F14"/>
    <mergeCell ref="B9:F9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topLeftCell="A25" zoomScale="80" zoomScaleNormal="80" workbookViewId="0">
      <selection activeCell="F28" sqref="F28"/>
    </sheetView>
  </sheetViews>
  <sheetFormatPr defaultRowHeight="15"/>
  <cols>
    <col min="1" max="1" width="45.42578125" customWidth="1"/>
    <col min="2" max="2" width="21.7109375" style="2" customWidth="1"/>
    <col min="3" max="3" width="10.28515625" style="2" customWidth="1"/>
    <col min="4" max="4" width="15" customWidth="1"/>
    <col min="5" max="5" width="18.85546875" customWidth="1"/>
    <col min="6" max="6" width="13.85546875" bestFit="1" customWidth="1"/>
    <col min="7" max="7" width="8.5703125" style="94" bestFit="1" customWidth="1"/>
    <col min="8" max="8" width="10.28515625" customWidth="1"/>
  </cols>
  <sheetData>
    <row r="1" spans="1:7" ht="18.75" customHeight="1">
      <c r="A1" s="178" t="s">
        <v>84</v>
      </c>
      <c r="B1" s="178"/>
      <c r="C1" s="178"/>
      <c r="D1" s="178"/>
      <c r="E1" s="178"/>
      <c r="F1" s="178"/>
    </row>
    <row r="2" spans="1:7" ht="18.75" customHeight="1">
      <c r="A2" s="178"/>
      <c r="B2" s="178"/>
      <c r="C2" s="178"/>
      <c r="D2" s="178"/>
      <c r="E2" s="178"/>
      <c r="F2" s="178"/>
    </row>
    <row r="3" spans="1:7" ht="18.75" customHeight="1">
      <c r="A3" s="178"/>
      <c r="B3" s="178"/>
      <c r="C3" s="178"/>
      <c r="D3" s="178"/>
      <c r="E3" s="178"/>
      <c r="F3" s="178"/>
    </row>
    <row r="4" spans="1:7" ht="15.75">
      <c r="A4" s="3" t="s">
        <v>81</v>
      </c>
    </row>
    <row r="5" spans="1:7" ht="15.75">
      <c r="A5" s="4" t="s">
        <v>72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80</v>
      </c>
    </row>
    <row r="9" spans="1:7" ht="16.5" thickBot="1">
      <c r="B9" s="179" t="s">
        <v>55</v>
      </c>
      <c r="C9" s="180"/>
      <c r="D9" s="180"/>
      <c r="E9" s="180"/>
      <c r="F9" s="181"/>
    </row>
    <row r="10" spans="1:7" ht="16.5" customHeight="1" thickBot="1">
      <c r="B10" s="101" t="s">
        <v>86</v>
      </c>
      <c r="C10" s="105"/>
      <c r="D10" s="105"/>
      <c r="E10" s="106"/>
      <c r="F10" s="93">
        <v>901000</v>
      </c>
    </row>
    <row r="11" spans="1:7" ht="16.5" customHeight="1">
      <c r="A11" s="99"/>
      <c r="B11" s="99"/>
      <c r="C11" s="99"/>
      <c r="D11" s="100"/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42" t="s">
        <v>82</v>
      </c>
      <c r="C14" s="142" t="s">
        <v>69</v>
      </c>
      <c r="D14" s="173" t="s">
        <v>83</v>
      </c>
      <c r="E14" s="174"/>
      <c r="F14" s="175"/>
      <c r="G14" s="96"/>
    </row>
    <row r="15" spans="1:7" s="20" customFormat="1" ht="16.5" thickBot="1">
      <c r="B15" s="107"/>
      <c r="C15" s="142"/>
      <c r="D15" s="17">
        <v>0.66</v>
      </c>
      <c r="E15" s="18">
        <f>1-D15</f>
        <v>0.33999999999999997</v>
      </c>
      <c r="F15" s="108"/>
      <c r="G15" s="97"/>
    </row>
    <row r="16" spans="1:7" s="20" customFormat="1" ht="16.5" thickBot="1">
      <c r="A16" s="112" t="s">
        <v>67</v>
      </c>
      <c r="B16" s="107">
        <v>2014</v>
      </c>
      <c r="C16" s="142"/>
      <c r="D16" s="17" t="s">
        <v>4</v>
      </c>
      <c r="E16" s="18" t="s">
        <v>5</v>
      </c>
      <c r="F16" s="108" t="s">
        <v>6</v>
      </c>
      <c r="G16" s="113" t="s">
        <v>68</v>
      </c>
    </row>
    <row r="17" spans="1:7" ht="15.75">
      <c r="A17" s="135" t="s">
        <v>7</v>
      </c>
      <c r="B17" s="133">
        <v>150</v>
      </c>
      <c r="C17" s="118">
        <v>1</v>
      </c>
      <c r="D17" s="111">
        <f t="shared" ref="D17:D54" si="0">$F$10*$D$15/$C$56*C17</f>
        <v>16990.285714285714</v>
      </c>
      <c r="E17" s="31">
        <f t="shared" ref="E17:E54" si="1">$F$10*$E$15*B17/$B$56</f>
        <v>23686.082474226805</v>
      </c>
      <c r="F17" s="102">
        <f t="shared" ref="F17:F54" si="2">(D17+E17)</f>
        <v>40676.368188512519</v>
      </c>
      <c r="G17" s="121">
        <f>F17/$F$56</f>
        <v>4.5145802650957294E-2</v>
      </c>
    </row>
    <row r="18" spans="1:7" ht="16.5" customHeight="1">
      <c r="A18" s="134" t="s">
        <v>11</v>
      </c>
      <c r="B18" s="130">
        <v>109</v>
      </c>
      <c r="C18" s="116">
        <v>1</v>
      </c>
      <c r="D18" s="111">
        <f t="shared" si="0"/>
        <v>16990.285714285714</v>
      </c>
      <c r="E18" s="31">
        <f t="shared" si="1"/>
        <v>17211.886597938144</v>
      </c>
      <c r="F18" s="102">
        <f t="shared" si="2"/>
        <v>34202.172312223862</v>
      </c>
      <c r="G18" s="121">
        <f>F18/$F$56</f>
        <v>3.7960235640648023E-2</v>
      </c>
    </row>
    <row r="19" spans="1:7" ht="15.75">
      <c r="A19" s="136" t="s">
        <v>12</v>
      </c>
      <c r="B19" s="130">
        <v>121</v>
      </c>
      <c r="C19" s="116">
        <v>1</v>
      </c>
      <c r="D19" s="111">
        <f t="shared" si="0"/>
        <v>16990.285714285714</v>
      </c>
      <c r="E19" s="31">
        <f t="shared" si="1"/>
        <v>19106.773195876289</v>
      </c>
      <c r="F19" s="102">
        <f t="shared" si="2"/>
        <v>36097.058910161999</v>
      </c>
      <c r="G19" s="121">
        <f>F19/$F$56</f>
        <v>4.0063328424153166E-2</v>
      </c>
    </row>
    <row r="20" spans="1:7" ht="15.75">
      <c r="A20" s="136" t="s">
        <v>58</v>
      </c>
      <c r="B20" s="130">
        <v>129</v>
      </c>
      <c r="C20" s="116">
        <v>1</v>
      </c>
      <c r="D20" s="111">
        <f t="shared" si="0"/>
        <v>16990.285714285714</v>
      </c>
      <c r="E20" s="31">
        <f t="shared" si="1"/>
        <v>20370.030927835051</v>
      </c>
      <c r="F20" s="102">
        <f t="shared" si="2"/>
        <v>37360.316642120764</v>
      </c>
      <c r="G20" s="121">
        <f>F20/$F$56</f>
        <v>4.1465390279823273E-2</v>
      </c>
    </row>
    <row r="21" spans="1:7" ht="15.75">
      <c r="A21" s="134" t="s">
        <v>8</v>
      </c>
      <c r="B21" s="130">
        <v>85</v>
      </c>
      <c r="C21" s="116">
        <v>1</v>
      </c>
      <c r="D21" s="111">
        <f t="shared" si="0"/>
        <v>16990.285714285714</v>
      </c>
      <c r="E21" s="31">
        <f t="shared" si="1"/>
        <v>13422.113402061856</v>
      </c>
      <c r="F21" s="102">
        <f t="shared" si="2"/>
        <v>30412.399116347569</v>
      </c>
      <c r="G21" s="121">
        <f>F21/$F$56</f>
        <v>3.3754050073637708E-2</v>
      </c>
    </row>
    <row r="22" spans="1:7" ht="16.5" customHeight="1">
      <c r="A22" s="134" t="s">
        <v>70</v>
      </c>
      <c r="B22" s="130">
        <v>87</v>
      </c>
      <c r="C22" s="116">
        <v>1</v>
      </c>
      <c r="D22" s="111">
        <f t="shared" si="0"/>
        <v>16990.285714285714</v>
      </c>
      <c r="E22" s="31">
        <f t="shared" si="1"/>
        <v>13737.927835051547</v>
      </c>
      <c r="F22" s="102">
        <f t="shared" si="2"/>
        <v>30728.213549337263</v>
      </c>
      <c r="G22" s="121">
        <f t="shared" ref="G22:G54" si="3">F22/$F$56</f>
        <v>3.4104565537555233E-2</v>
      </c>
    </row>
    <row r="23" spans="1:7" ht="16.5" customHeight="1">
      <c r="A23" s="134" t="s">
        <v>13</v>
      </c>
      <c r="B23" s="130">
        <v>62</v>
      </c>
      <c r="C23" s="116">
        <v>1</v>
      </c>
      <c r="D23" s="111">
        <f t="shared" si="0"/>
        <v>16990.285714285714</v>
      </c>
      <c r="E23" s="31">
        <f t="shared" si="1"/>
        <v>9790.2474226804115</v>
      </c>
      <c r="F23" s="102">
        <f t="shared" si="2"/>
        <v>26780.533136966125</v>
      </c>
      <c r="G23" s="121">
        <f t="shared" si="3"/>
        <v>2.9723122238586159E-2</v>
      </c>
    </row>
    <row r="24" spans="1:7" ht="15.75">
      <c r="A24" s="134" t="s">
        <v>61</v>
      </c>
      <c r="B24" s="130">
        <v>42</v>
      </c>
      <c r="C24" s="116">
        <v>1</v>
      </c>
      <c r="D24" s="111">
        <f t="shared" si="0"/>
        <v>16990.285714285714</v>
      </c>
      <c r="E24" s="31">
        <f t="shared" si="1"/>
        <v>6632.1030927835054</v>
      </c>
      <c r="F24" s="102">
        <f t="shared" si="2"/>
        <v>23622.388807069219</v>
      </c>
      <c r="G24" s="121">
        <f t="shared" si="3"/>
        <v>2.6217967599410901E-2</v>
      </c>
    </row>
    <row r="25" spans="1:7" ht="15.75">
      <c r="A25" s="136" t="s">
        <v>10</v>
      </c>
      <c r="B25" s="130">
        <v>112</v>
      </c>
      <c r="C25" s="116">
        <v>1</v>
      </c>
      <c r="D25" s="111">
        <f t="shared" si="0"/>
        <v>16990.285714285714</v>
      </c>
      <c r="E25" s="31">
        <f t="shared" si="1"/>
        <v>17685.608247422679</v>
      </c>
      <c r="F25" s="102">
        <f t="shared" si="2"/>
        <v>34675.893961708396</v>
      </c>
      <c r="G25" s="121">
        <f t="shared" si="3"/>
        <v>3.848600883652431E-2</v>
      </c>
    </row>
    <row r="26" spans="1:7" ht="15.75">
      <c r="A26" s="134" t="s">
        <v>21</v>
      </c>
      <c r="B26" s="130">
        <v>44</v>
      </c>
      <c r="C26" s="116">
        <v>1</v>
      </c>
      <c r="D26" s="111">
        <f t="shared" si="0"/>
        <v>16990.285714285714</v>
      </c>
      <c r="E26" s="31">
        <f t="shared" si="1"/>
        <v>6947.9175257731958</v>
      </c>
      <c r="F26" s="102">
        <f t="shared" si="2"/>
        <v>23938.203240058909</v>
      </c>
      <c r="G26" s="121">
        <f t="shared" si="3"/>
        <v>2.6568483063328426E-2</v>
      </c>
    </row>
    <row r="27" spans="1:7" ht="15.75">
      <c r="A27" s="134" t="s">
        <v>28</v>
      </c>
      <c r="B27" s="130">
        <v>38</v>
      </c>
      <c r="C27" s="116">
        <v>1</v>
      </c>
      <c r="D27" s="111">
        <f t="shared" si="0"/>
        <v>16990.285714285714</v>
      </c>
      <c r="E27" s="31">
        <f t="shared" si="1"/>
        <v>6000.4742268041236</v>
      </c>
      <c r="F27" s="102">
        <f t="shared" si="2"/>
        <v>22990.759941089837</v>
      </c>
      <c r="G27" s="121">
        <f t="shared" si="3"/>
        <v>2.5516936671575847E-2</v>
      </c>
    </row>
    <row r="28" spans="1:7" ht="15.75">
      <c r="A28" s="136" t="s">
        <v>62</v>
      </c>
      <c r="B28" s="130">
        <v>63</v>
      </c>
      <c r="C28" s="116">
        <v>1</v>
      </c>
      <c r="D28" s="111">
        <f t="shared" si="0"/>
        <v>16990.285714285714</v>
      </c>
      <c r="E28" s="31">
        <f t="shared" si="1"/>
        <v>9948.1546391752581</v>
      </c>
      <c r="F28" s="102">
        <f t="shared" si="2"/>
        <v>26938.440353460974</v>
      </c>
      <c r="G28" s="121">
        <f t="shared" si="3"/>
        <v>2.9898379970544925E-2</v>
      </c>
    </row>
    <row r="29" spans="1:7" ht="15.75">
      <c r="A29" s="136" t="s">
        <v>24</v>
      </c>
      <c r="B29" s="130">
        <v>104</v>
      </c>
      <c r="C29" s="116">
        <v>1</v>
      </c>
      <c r="D29" s="111">
        <f t="shared" si="0"/>
        <v>16990.285714285714</v>
      </c>
      <c r="E29" s="31">
        <f t="shared" si="1"/>
        <v>16422.350515463917</v>
      </c>
      <c r="F29" s="102">
        <f t="shared" si="2"/>
        <v>33412.636229749631</v>
      </c>
      <c r="G29" s="121">
        <f t="shared" si="3"/>
        <v>3.7083946980854203E-2</v>
      </c>
    </row>
    <row r="30" spans="1:7" ht="15.75">
      <c r="A30" s="134" t="s">
        <v>20</v>
      </c>
      <c r="B30" s="130">
        <v>62</v>
      </c>
      <c r="C30" s="116">
        <v>1</v>
      </c>
      <c r="D30" s="111">
        <f t="shared" si="0"/>
        <v>16990.285714285714</v>
      </c>
      <c r="E30" s="31">
        <f t="shared" si="1"/>
        <v>9790.2474226804115</v>
      </c>
      <c r="F30" s="102">
        <f t="shared" si="2"/>
        <v>26780.533136966125</v>
      </c>
      <c r="G30" s="121">
        <f t="shared" si="3"/>
        <v>2.9723122238586159E-2</v>
      </c>
    </row>
    <row r="31" spans="1:7" ht="15.75">
      <c r="A31" s="134" t="s">
        <v>25</v>
      </c>
      <c r="B31" s="130">
        <v>49</v>
      </c>
      <c r="C31" s="116">
        <v>1</v>
      </c>
      <c r="D31" s="111">
        <f t="shared" si="0"/>
        <v>16990.285714285714</v>
      </c>
      <c r="E31" s="31">
        <f t="shared" si="1"/>
        <v>7737.4536082474224</v>
      </c>
      <c r="F31" s="102">
        <f t="shared" si="2"/>
        <v>24727.739322533136</v>
      </c>
      <c r="G31" s="121">
        <f t="shared" si="3"/>
        <v>2.7444771723122242E-2</v>
      </c>
    </row>
    <row r="32" spans="1:7" ht="15.75">
      <c r="A32" s="136" t="s">
        <v>75</v>
      </c>
      <c r="B32" s="130">
        <v>66</v>
      </c>
      <c r="C32" s="116">
        <v>1</v>
      </c>
      <c r="D32" s="111">
        <f t="shared" si="0"/>
        <v>16990.285714285714</v>
      </c>
      <c r="E32" s="31">
        <f t="shared" si="1"/>
        <v>10421.876288659794</v>
      </c>
      <c r="F32" s="102">
        <f t="shared" si="2"/>
        <v>27412.162002945508</v>
      </c>
      <c r="G32" s="121">
        <f t="shared" si="3"/>
        <v>3.0424153166421213E-2</v>
      </c>
    </row>
    <row r="33" spans="1:7" ht="15.75">
      <c r="A33" s="134" t="s">
        <v>74</v>
      </c>
      <c r="B33" s="130">
        <v>52</v>
      </c>
      <c r="C33" s="116">
        <v>1</v>
      </c>
      <c r="D33" s="111">
        <f t="shared" si="0"/>
        <v>16990.285714285714</v>
      </c>
      <c r="E33" s="31">
        <f t="shared" si="1"/>
        <v>8211.1752577319585</v>
      </c>
      <c r="F33" s="102">
        <f t="shared" si="2"/>
        <v>25201.460972017674</v>
      </c>
      <c r="G33" s="121">
        <f t="shared" si="3"/>
        <v>2.7970544918998533E-2</v>
      </c>
    </row>
    <row r="34" spans="1:7" ht="15.75">
      <c r="A34" s="134" t="s">
        <v>23</v>
      </c>
      <c r="B34" s="130">
        <v>41</v>
      </c>
      <c r="C34" s="116">
        <v>1</v>
      </c>
      <c r="D34" s="111">
        <f t="shared" si="0"/>
        <v>16990.285714285714</v>
      </c>
      <c r="E34" s="31">
        <f t="shared" si="1"/>
        <v>6474.1958762886597</v>
      </c>
      <c r="F34" s="102">
        <f t="shared" si="2"/>
        <v>23464.481590574374</v>
      </c>
      <c r="G34" s="121">
        <f t="shared" si="3"/>
        <v>2.6042709867452139E-2</v>
      </c>
    </row>
    <row r="35" spans="1:7" ht="15.75">
      <c r="A35" s="137" t="s">
        <v>27</v>
      </c>
      <c r="B35" s="130">
        <v>46</v>
      </c>
      <c r="C35" s="116">
        <v>1</v>
      </c>
      <c r="D35" s="111">
        <f t="shared" si="0"/>
        <v>16990.285714285714</v>
      </c>
      <c r="E35" s="31">
        <f t="shared" si="1"/>
        <v>7263.7319587628863</v>
      </c>
      <c r="F35" s="102">
        <f t="shared" si="2"/>
        <v>24254.017673048598</v>
      </c>
      <c r="G35" s="121">
        <f t="shared" si="3"/>
        <v>2.6918998527245951E-2</v>
      </c>
    </row>
    <row r="36" spans="1:7" ht="15.75">
      <c r="A36" s="134" t="s">
        <v>33</v>
      </c>
      <c r="B36" s="130">
        <v>81</v>
      </c>
      <c r="C36" s="116">
        <v>1</v>
      </c>
      <c r="D36" s="111">
        <f t="shared" si="0"/>
        <v>16990.285714285714</v>
      </c>
      <c r="E36" s="31">
        <f t="shared" si="1"/>
        <v>12790.484536082475</v>
      </c>
      <c r="F36" s="103">
        <f t="shared" si="2"/>
        <v>29780.770250368187</v>
      </c>
      <c r="G36" s="121">
        <f t="shared" si="3"/>
        <v>3.3053019145802651E-2</v>
      </c>
    </row>
    <row r="37" spans="1:7" ht="15.75">
      <c r="A37" s="134" t="s">
        <v>65</v>
      </c>
      <c r="B37" s="130">
        <v>100</v>
      </c>
      <c r="C37" s="116">
        <v>1</v>
      </c>
      <c r="D37" s="111">
        <f t="shared" si="0"/>
        <v>16990.285714285714</v>
      </c>
      <c r="E37" s="31">
        <f t="shared" si="1"/>
        <v>15790.721649484536</v>
      </c>
      <c r="F37" s="102">
        <f t="shared" si="2"/>
        <v>32781.007363770252</v>
      </c>
      <c r="G37" s="121">
        <f t="shared" si="3"/>
        <v>3.6382916053019153E-2</v>
      </c>
    </row>
    <row r="38" spans="1:7" ht="15.75">
      <c r="A38" s="134" t="s">
        <v>16</v>
      </c>
      <c r="B38" s="130">
        <v>53</v>
      </c>
      <c r="C38" s="116">
        <v>1</v>
      </c>
      <c r="D38" s="111">
        <f t="shared" si="0"/>
        <v>16990.285714285714</v>
      </c>
      <c r="E38" s="31">
        <f t="shared" si="1"/>
        <v>8369.0824742268032</v>
      </c>
      <c r="F38" s="102">
        <f t="shared" si="2"/>
        <v>25359.368188512519</v>
      </c>
      <c r="G38" s="121">
        <f t="shared" si="3"/>
        <v>2.8145802650957293E-2</v>
      </c>
    </row>
    <row r="39" spans="1:7" ht="15.75">
      <c r="A39" s="134" t="s">
        <v>64</v>
      </c>
      <c r="B39" s="130">
        <v>43</v>
      </c>
      <c r="C39" s="116">
        <v>1</v>
      </c>
      <c r="D39" s="111">
        <f t="shared" si="0"/>
        <v>16990.285714285714</v>
      </c>
      <c r="E39" s="31">
        <f t="shared" si="1"/>
        <v>6790.0103092783502</v>
      </c>
      <c r="F39" s="102">
        <f t="shared" si="2"/>
        <v>23780.296023564064</v>
      </c>
      <c r="G39" s="121">
        <f t="shared" si="3"/>
        <v>2.6393225331369664E-2</v>
      </c>
    </row>
    <row r="40" spans="1:7" ht="15.75">
      <c r="A40" s="134" t="s">
        <v>19</v>
      </c>
      <c r="B40" s="130">
        <v>44</v>
      </c>
      <c r="C40" s="116">
        <v>1</v>
      </c>
      <c r="D40" s="111">
        <f t="shared" si="0"/>
        <v>16990.285714285714</v>
      </c>
      <c r="E40" s="31">
        <f t="shared" si="1"/>
        <v>6947.9175257731958</v>
      </c>
      <c r="F40" s="102">
        <f t="shared" si="2"/>
        <v>23938.203240058909</v>
      </c>
      <c r="G40" s="121">
        <f t="shared" si="3"/>
        <v>2.6568483063328426E-2</v>
      </c>
    </row>
    <row r="41" spans="1:7" ht="15.75">
      <c r="A41" s="134" t="s">
        <v>29</v>
      </c>
      <c r="B41" s="131">
        <v>35</v>
      </c>
      <c r="C41" s="117">
        <v>1</v>
      </c>
      <c r="D41" s="111">
        <f t="shared" si="0"/>
        <v>16990.285714285714</v>
      </c>
      <c r="E41" s="31">
        <f t="shared" si="1"/>
        <v>5526.7525773195875</v>
      </c>
      <c r="F41" s="102">
        <f t="shared" si="2"/>
        <v>22517.038291605302</v>
      </c>
      <c r="G41" s="121">
        <f t="shared" si="3"/>
        <v>2.4991163475699563E-2</v>
      </c>
    </row>
    <row r="42" spans="1:7" ht="15.75">
      <c r="A42" s="138" t="s">
        <v>63</v>
      </c>
      <c r="B42" s="132">
        <v>17</v>
      </c>
      <c r="C42" s="118">
        <v>1</v>
      </c>
      <c r="D42" s="111">
        <f t="shared" si="0"/>
        <v>16990.285714285714</v>
      </c>
      <c r="E42" s="31">
        <f t="shared" si="1"/>
        <v>2684.4226804123709</v>
      </c>
      <c r="F42" s="102">
        <f t="shared" si="2"/>
        <v>19674.708394698086</v>
      </c>
      <c r="G42" s="121">
        <f t="shared" si="3"/>
        <v>2.1836524300441831E-2</v>
      </c>
    </row>
    <row r="43" spans="1:7" ht="15.75">
      <c r="A43" s="138" t="s">
        <v>32</v>
      </c>
      <c r="B43" s="132">
        <v>30</v>
      </c>
      <c r="C43" s="118">
        <v>1</v>
      </c>
      <c r="D43" s="111">
        <f t="shared" si="0"/>
        <v>16990.285714285714</v>
      </c>
      <c r="E43" s="31">
        <f t="shared" si="1"/>
        <v>4737.216494845361</v>
      </c>
      <c r="F43" s="104">
        <f t="shared" si="2"/>
        <v>21727.502209131075</v>
      </c>
      <c r="G43" s="121">
        <f t="shared" si="3"/>
        <v>2.4114874815905747E-2</v>
      </c>
    </row>
    <row r="44" spans="1:7" ht="15.75">
      <c r="A44" s="134" t="s">
        <v>59</v>
      </c>
      <c r="B44" s="131">
        <v>23</v>
      </c>
      <c r="C44" s="117">
        <v>1</v>
      </c>
      <c r="D44" s="111">
        <f t="shared" si="0"/>
        <v>16990.285714285714</v>
      </c>
      <c r="E44" s="31">
        <f t="shared" si="1"/>
        <v>3631.8659793814431</v>
      </c>
      <c r="F44" s="102">
        <f t="shared" si="2"/>
        <v>20622.151693667158</v>
      </c>
      <c r="G44" s="121">
        <f t="shared" si="3"/>
        <v>2.2888070692194406E-2</v>
      </c>
    </row>
    <row r="45" spans="1:7" ht="15.75">
      <c r="A45" s="134" t="s">
        <v>76</v>
      </c>
      <c r="B45" s="131">
        <v>15</v>
      </c>
      <c r="C45" s="117">
        <v>1</v>
      </c>
      <c r="D45" s="111">
        <f t="shared" si="0"/>
        <v>16990.285714285714</v>
      </c>
      <c r="E45" s="31">
        <f t="shared" si="1"/>
        <v>2368.6082474226805</v>
      </c>
      <c r="F45" s="102">
        <f t="shared" si="2"/>
        <v>19358.893961708396</v>
      </c>
      <c r="G45" s="121">
        <f t="shared" si="3"/>
        <v>2.1486008836524306E-2</v>
      </c>
    </row>
    <row r="46" spans="1:7" ht="15.75">
      <c r="A46" s="138" t="s">
        <v>77</v>
      </c>
      <c r="B46" s="129">
        <v>1</v>
      </c>
      <c r="C46" s="115">
        <v>1</v>
      </c>
      <c r="D46" s="111">
        <f t="shared" si="0"/>
        <v>16990.285714285714</v>
      </c>
      <c r="E46" s="31">
        <f t="shared" si="1"/>
        <v>157.90721649484536</v>
      </c>
      <c r="F46" s="102">
        <f t="shared" si="2"/>
        <v>17148.192930780559</v>
      </c>
      <c r="G46" s="121">
        <f t="shared" si="3"/>
        <v>1.903240058910162E-2</v>
      </c>
    </row>
    <row r="47" spans="1:7" ht="15.75">
      <c r="A47" s="134" t="s">
        <v>78</v>
      </c>
      <c r="B47" s="132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5.75">
      <c r="A48" s="138" t="s">
        <v>66</v>
      </c>
      <c r="B48" s="129">
        <v>12</v>
      </c>
      <c r="C48" s="115">
        <v>1</v>
      </c>
      <c r="D48" s="111">
        <f t="shared" si="0"/>
        <v>16990.285714285714</v>
      </c>
      <c r="E48" s="31">
        <f t="shared" si="1"/>
        <v>1894.8865979381444</v>
      </c>
      <c r="F48" s="102">
        <f t="shared" si="2"/>
        <v>18885.172312223858</v>
      </c>
      <c r="G48" s="121">
        <f t="shared" si="3"/>
        <v>2.0960235640648014E-2</v>
      </c>
    </row>
    <row r="49" spans="1:7" ht="15.75">
      <c r="A49" s="139" t="s">
        <v>53</v>
      </c>
      <c r="B49" s="129">
        <v>12</v>
      </c>
      <c r="C49" s="115">
        <v>1</v>
      </c>
      <c r="D49" s="111">
        <f t="shared" si="0"/>
        <v>16990.285714285714</v>
      </c>
      <c r="E49" s="31">
        <f t="shared" si="1"/>
        <v>1894.8865979381444</v>
      </c>
      <c r="F49" s="102">
        <f t="shared" si="2"/>
        <v>18885.172312223858</v>
      </c>
      <c r="G49" s="121">
        <f t="shared" si="3"/>
        <v>2.0960235640648014E-2</v>
      </c>
    </row>
    <row r="50" spans="1:7" ht="15.75">
      <c r="A50" s="138" t="s">
        <v>57</v>
      </c>
      <c r="B50" s="129">
        <v>5</v>
      </c>
      <c r="C50" s="115">
        <v>1</v>
      </c>
      <c r="D50" s="111">
        <f t="shared" si="0"/>
        <v>16990.285714285714</v>
      </c>
      <c r="E50" s="31">
        <f t="shared" si="1"/>
        <v>789.53608247422676</v>
      </c>
      <c r="F50" s="102">
        <f t="shared" si="2"/>
        <v>17779.821796759941</v>
      </c>
      <c r="G50" s="121">
        <f t="shared" si="3"/>
        <v>1.9733431516936673E-2</v>
      </c>
    </row>
    <row r="51" spans="1:7" ht="15.75">
      <c r="A51" s="134" t="s">
        <v>60</v>
      </c>
      <c r="B51" s="132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5.75">
      <c r="A52" s="134" t="s">
        <v>73</v>
      </c>
      <c r="B52" s="132">
        <v>0</v>
      </c>
      <c r="C52" s="118">
        <v>0</v>
      </c>
      <c r="D52" s="111">
        <f t="shared" si="0"/>
        <v>0</v>
      </c>
      <c r="E52" s="31">
        <f t="shared" si="1"/>
        <v>0</v>
      </c>
      <c r="F52" s="102">
        <f t="shared" si="2"/>
        <v>0</v>
      </c>
      <c r="G52" s="121">
        <f t="shared" si="3"/>
        <v>0</v>
      </c>
    </row>
    <row r="53" spans="1:7" ht="15.75">
      <c r="A53" s="124" t="s">
        <v>35</v>
      </c>
      <c r="B53" s="131">
        <v>3</v>
      </c>
      <c r="C53" s="117">
        <v>1</v>
      </c>
      <c r="D53" s="111">
        <f t="shared" si="0"/>
        <v>16990.285714285714</v>
      </c>
      <c r="E53" s="31">
        <f t="shared" si="1"/>
        <v>473.7216494845361</v>
      </c>
      <c r="F53" s="102">
        <f t="shared" si="2"/>
        <v>17464.007363770252</v>
      </c>
      <c r="G53" s="121">
        <f t="shared" si="3"/>
        <v>1.9382916053019148E-2</v>
      </c>
    </row>
    <row r="54" spans="1:7" ht="16.5" thickBot="1">
      <c r="A54" s="140" t="s">
        <v>79</v>
      </c>
      <c r="B54" s="141">
        <v>4</v>
      </c>
      <c r="C54" s="125">
        <v>1</v>
      </c>
      <c r="D54" s="122">
        <f t="shared" si="0"/>
        <v>16990.285714285714</v>
      </c>
      <c r="E54" s="50">
        <f t="shared" si="1"/>
        <v>631.62886597938143</v>
      </c>
      <c r="F54" s="114">
        <f t="shared" si="2"/>
        <v>17621.914580265096</v>
      </c>
      <c r="G54" s="123">
        <f t="shared" si="3"/>
        <v>1.9558173784977911E-2</v>
      </c>
    </row>
    <row r="55" spans="1:7" ht="16.5" thickBot="1">
      <c r="A55" s="61"/>
      <c r="B55" s="127"/>
      <c r="C55" s="60"/>
      <c r="D55" s="57"/>
      <c r="E55" s="57"/>
      <c r="F55" s="91"/>
    </row>
    <row r="56" spans="1:7" ht="16.5" thickBot="1">
      <c r="A56" s="54" t="s">
        <v>36</v>
      </c>
      <c r="B56" s="128">
        <f t="shared" ref="B56:G56" si="4">SUM(B17:B54)</f>
        <v>1940</v>
      </c>
      <c r="C56" s="119">
        <f t="shared" si="4"/>
        <v>35</v>
      </c>
      <c r="D56" s="31">
        <f t="shared" si="4"/>
        <v>594660.00000000023</v>
      </c>
      <c r="E56" s="31">
        <f t="shared" si="4"/>
        <v>306339.99999999983</v>
      </c>
      <c r="F56" s="120">
        <f t="shared" si="4"/>
        <v>900999.99999999988</v>
      </c>
      <c r="G56" s="98">
        <f t="shared" si="4"/>
        <v>1</v>
      </c>
    </row>
    <row r="57" spans="1:7" ht="15.75">
      <c r="A57" s="59"/>
      <c r="B57" s="60"/>
      <c r="C57" s="60"/>
      <c r="D57" s="31">
        <f>F10*D15</f>
        <v>594660</v>
      </c>
      <c r="E57" s="31">
        <f>F10*E15</f>
        <v>306340</v>
      </c>
      <c r="F57" s="31"/>
      <c r="G57"/>
    </row>
    <row r="58" spans="1:7" ht="15.75">
      <c r="A58" s="61"/>
      <c r="B58" s="92"/>
      <c r="C58" s="92"/>
      <c r="D58" s="63"/>
      <c r="E58" s="109">
        <f>E56+D56</f>
        <v>901000</v>
      </c>
      <c r="F58" s="63"/>
      <c r="G58"/>
    </row>
    <row r="59" spans="1:7" ht="13.5" customHeight="1">
      <c r="D59" s="65"/>
      <c r="E59" s="65"/>
      <c r="F59" s="65"/>
      <c r="G59"/>
    </row>
    <row r="60" spans="1:7">
      <c r="D60" s="68"/>
      <c r="E60" s="68"/>
      <c r="F60" s="68"/>
      <c r="G60"/>
    </row>
  </sheetData>
  <autoFilter ref="A16:G16">
    <sortState ref="A17:G53">
      <sortCondition descending="1" ref="F16"/>
    </sortState>
  </autoFilter>
  <mergeCells count="3">
    <mergeCell ref="A1:F3"/>
    <mergeCell ref="B9:F9"/>
    <mergeCell ref="D14:F14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0" zoomScaleNormal="80" workbookViewId="0">
      <selection activeCell="B45" sqref="B45"/>
    </sheetView>
  </sheetViews>
  <sheetFormatPr defaultRowHeight="15"/>
  <cols>
    <col min="1" max="1" width="45.42578125" customWidth="1"/>
    <col min="2" max="2" width="21.7109375" style="2" customWidth="1"/>
    <col min="3" max="3" width="10.28515625" style="2" customWidth="1"/>
    <col min="4" max="4" width="15" customWidth="1"/>
    <col min="5" max="5" width="18.85546875" customWidth="1"/>
    <col min="6" max="6" width="13.85546875" bestFit="1" customWidth="1"/>
    <col min="7" max="7" width="8.5703125" style="94" bestFit="1" customWidth="1"/>
    <col min="8" max="8" width="10.28515625" customWidth="1"/>
  </cols>
  <sheetData>
    <row r="1" spans="1:7" ht="18.75" customHeight="1">
      <c r="A1" s="178" t="s">
        <v>91</v>
      </c>
      <c r="B1" s="178"/>
      <c r="C1" s="178"/>
      <c r="D1" s="178"/>
      <c r="E1" s="178"/>
      <c r="F1" s="178"/>
    </row>
    <row r="2" spans="1:7" ht="18.75" customHeight="1">
      <c r="A2" s="178"/>
      <c r="B2" s="178"/>
      <c r="C2" s="178"/>
      <c r="D2" s="178"/>
      <c r="E2" s="178"/>
      <c r="F2" s="178"/>
    </row>
    <row r="3" spans="1:7" ht="18.75" customHeight="1">
      <c r="A3" s="178"/>
      <c r="B3" s="178"/>
      <c r="C3" s="178"/>
      <c r="D3" s="178"/>
      <c r="E3" s="178"/>
      <c r="F3" s="178"/>
    </row>
    <row r="4" spans="1:7" ht="15.75">
      <c r="A4" s="3" t="s">
        <v>92</v>
      </c>
    </row>
    <row r="5" spans="1:7" ht="15.75">
      <c r="A5" s="4" t="s">
        <v>72</v>
      </c>
    </row>
    <row r="6" spans="1:7" ht="16.5" customHeight="1">
      <c r="A6" s="5"/>
    </row>
    <row r="7" spans="1:7">
      <c r="A7" s="5"/>
    </row>
    <row r="8" spans="1:7" ht="105.75" customHeight="1" thickBot="1">
      <c r="A8" s="126" t="s">
        <v>80</v>
      </c>
    </row>
    <row r="9" spans="1:7" ht="16.5" thickBot="1">
      <c r="B9" s="179" t="s">
        <v>55</v>
      </c>
      <c r="C9" s="180"/>
      <c r="D9" s="180"/>
      <c r="E9" s="180"/>
      <c r="F9" s="181"/>
    </row>
    <row r="10" spans="1:7" ht="16.5" customHeight="1" thickBot="1">
      <c r="B10" s="101" t="s">
        <v>86</v>
      </c>
      <c r="C10" s="105"/>
      <c r="D10" s="105"/>
      <c r="E10" s="106"/>
      <c r="F10" s="93">
        <v>1249000</v>
      </c>
    </row>
    <row r="11" spans="1:7" ht="16.5" customHeight="1">
      <c r="A11" s="99"/>
      <c r="B11" s="99"/>
      <c r="C11" s="99"/>
      <c r="D11" s="100"/>
    </row>
    <row r="12" spans="1:7" ht="16.5" customHeight="1">
      <c r="A12" s="99"/>
      <c r="B12" s="99"/>
      <c r="C12" s="99"/>
      <c r="D12" s="100"/>
    </row>
    <row r="13" spans="1:7" s="11" customFormat="1" ht="16.5" customHeight="1" thickBot="1">
      <c r="A13" s="9"/>
      <c r="B13" s="10"/>
      <c r="C13" s="10"/>
      <c r="E13" s="12"/>
      <c r="F13" s="13"/>
      <c r="G13" s="95"/>
    </row>
    <row r="14" spans="1:7" s="9" customFormat="1" ht="65.25" customHeight="1" thickBot="1">
      <c r="B14" s="153" t="s">
        <v>95</v>
      </c>
      <c r="C14" s="153" t="s">
        <v>69</v>
      </c>
      <c r="D14" s="173" t="s">
        <v>93</v>
      </c>
      <c r="E14" s="174"/>
      <c r="F14" s="175"/>
      <c r="G14" s="96"/>
    </row>
    <row r="15" spans="1:7" s="20" customFormat="1" ht="16.5" thickBot="1">
      <c r="B15" s="107"/>
      <c r="C15" s="153"/>
      <c r="D15" s="17">
        <v>0.66</v>
      </c>
      <c r="E15" s="18">
        <f>1-D15</f>
        <v>0.33999999999999997</v>
      </c>
      <c r="F15" s="108"/>
      <c r="G15" s="97"/>
    </row>
    <row r="16" spans="1:7" s="20" customFormat="1" ht="16.5" thickBot="1">
      <c r="A16" s="112" t="s">
        <v>67</v>
      </c>
      <c r="B16" s="107">
        <v>2014</v>
      </c>
      <c r="C16" s="153"/>
      <c r="D16" s="17" t="s">
        <v>4</v>
      </c>
      <c r="E16" s="18" t="s">
        <v>5</v>
      </c>
      <c r="F16" s="108" t="s">
        <v>6</v>
      </c>
      <c r="G16" s="113" t="s">
        <v>68</v>
      </c>
    </row>
    <row r="17" spans="1:7" ht="15.75">
      <c r="A17" s="135" t="s">
        <v>7</v>
      </c>
      <c r="B17" s="155">
        <v>203</v>
      </c>
      <c r="C17" s="118">
        <v>1</v>
      </c>
      <c r="D17" s="111">
        <f t="shared" ref="D17:D54" si="0">$F$10*$D$15/$C$56*C17</f>
        <v>22898.333333333332</v>
      </c>
      <c r="E17" s="31">
        <f t="shared" ref="E17:E54" si="1">$F$10*$E$15*B17/$B$56</f>
        <v>47496.407713498615</v>
      </c>
      <c r="F17" s="102">
        <f t="shared" ref="F17:F54" si="2">(D17+E17)</f>
        <v>70394.741046831943</v>
      </c>
      <c r="G17" s="121">
        <f>F17/$F$56</f>
        <v>5.6360881542699713E-2</v>
      </c>
    </row>
    <row r="18" spans="1:7" ht="16.5" customHeight="1">
      <c r="A18" s="134" t="s">
        <v>11</v>
      </c>
      <c r="B18" s="156">
        <v>102</v>
      </c>
      <c r="C18" s="116">
        <v>1</v>
      </c>
      <c r="D18" s="111">
        <f t="shared" si="0"/>
        <v>22898.333333333332</v>
      </c>
      <c r="E18" s="31">
        <f t="shared" si="1"/>
        <v>23865.190082644625</v>
      </c>
      <c r="F18" s="102">
        <f t="shared" si="2"/>
        <v>46763.523415977957</v>
      </c>
      <c r="G18" s="121">
        <f>F18/$F$56</f>
        <v>3.7440771349862255E-2</v>
      </c>
    </row>
    <row r="19" spans="1:7" ht="15.75">
      <c r="A19" s="136" t="s">
        <v>12</v>
      </c>
      <c r="B19" s="156">
        <v>79</v>
      </c>
      <c r="C19" s="116">
        <v>1</v>
      </c>
      <c r="D19" s="111">
        <f t="shared" si="0"/>
        <v>22898.333333333332</v>
      </c>
      <c r="E19" s="31">
        <f t="shared" si="1"/>
        <v>18483.823691460053</v>
      </c>
      <c r="F19" s="102">
        <f t="shared" si="2"/>
        <v>41382.157024793385</v>
      </c>
      <c r="G19" s="121">
        <f>F19/$F$56</f>
        <v>3.3132231404958676E-2</v>
      </c>
    </row>
    <row r="20" spans="1:7" ht="15.75">
      <c r="A20" s="136" t="s">
        <v>58</v>
      </c>
      <c r="B20" s="156">
        <v>132</v>
      </c>
      <c r="C20" s="116">
        <v>1</v>
      </c>
      <c r="D20" s="111">
        <f t="shared" si="0"/>
        <v>22898.333333333332</v>
      </c>
      <c r="E20" s="31">
        <f t="shared" si="1"/>
        <v>30884.363636363632</v>
      </c>
      <c r="F20" s="102">
        <f t="shared" si="2"/>
        <v>53782.696969696961</v>
      </c>
      <c r="G20" s="121">
        <f>F20/$F$56</f>
        <v>4.3060606060606056E-2</v>
      </c>
    </row>
    <row r="21" spans="1:7" ht="15.75">
      <c r="A21" s="134" t="s">
        <v>8</v>
      </c>
      <c r="B21" s="156">
        <v>85</v>
      </c>
      <c r="C21" s="116">
        <v>1</v>
      </c>
      <c r="D21" s="111">
        <f t="shared" si="0"/>
        <v>22898.333333333332</v>
      </c>
      <c r="E21" s="31">
        <f t="shared" si="1"/>
        <v>19887.658402203851</v>
      </c>
      <c r="F21" s="102">
        <f t="shared" si="2"/>
        <v>42785.991735537187</v>
      </c>
      <c r="G21" s="121">
        <f>F21/$F$56</f>
        <v>3.4256198347107435E-2</v>
      </c>
    </row>
    <row r="22" spans="1:7" ht="16.5" customHeight="1">
      <c r="A22" s="134" t="s">
        <v>70</v>
      </c>
      <c r="B22" s="156">
        <v>87</v>
      </c>
      <c r="C22" s="116">
        <v>1</v>
      </c>
      <c r="D22" s="111">
        <f t="shared" si="0"/>
        <v>22898.333333333332</v>
      </c>
      <c r="E22" s="31">
        <f t="shared" si="1"/>
        <v>20355.60330578512</v>
      </c>
      <c r="F22" s="102">
        <f t="shared" si="2"/>
        <v>43253.936639118452</v>
      </c>
      <c r="G22" s="121">
        <f t="shared" ref="G22:G54" si="3">F22/$F$56</f>
        <v>3.4630853994490354E-2</v>
      </c>
    </row>
    <row r="23" spans="1:7" ht="16.5" customHeight="1">
      <c r="A23" s="134" t="s">
        <v>13</v>
      </c>
      <c r="B23" s="156">
        <v>55</v>
      </c>
      <c r="C23" s="116">
        <v>1</v>
      </c>
      <c r="D23" s="111">
        <f t="shared" si="0"/>
        <v>22898.333333333332</v>
      </c>
      <c r="E23" s="31">
        <f t="shared" si="1"/>
        <v>12868.484848484846</v>
      </c>
      <c r="F23" s="102">
        <f t="shared" si="2"/>
        <v>35766.818181818177</v>
      </c>
      <c r="G23" s="121">
        <f t="shared" si="3"/>
        <v>2.8636363636363633E-2</v>
      </c>
    </row>
    <row r="24" spans="1:7" ht="15.75">
      <c r="A24" s="134" t="s">
        <v>61</v>
      </c>
      <c r="B24" s="156">
        <v>42</v>
      </c>
      <c r="C24" s="116">
        <v>1</v>
      </c>
      <c r="D24" s="111">
        <f t="shared" si="0"/>
        <v>22898.333333333332</v>
      </c>
      <c r="E24" s="31">
        <f t="shared" si="1"/>
        <v>9826.8429752066095</v>
      </c>
      <c r="F24" s="102">
        <f t="shared" si="2"/>
        <v>32725.176308539943</v>
      </c>
      <c r="G24" s="121">
        <f t="shared" si="3"/>
        <v>2.6201101928374656E-2</v>
      </c>
    </row>
    <row r="25" spans="1:7" ht="15.75">
      <c r="A25" s="136" t="s">
        <v>10</v>
      </c>
      <c r="B25" s="156">
        <v>48</v>
      </c>
      <c r="C25" s="116">
        <v>1</v>
      </c>
      <c r="D25" s="111">
        <f t="shared" si="0"/>
        <v>22898.333333333332</v>
      </c>
      <c r="E25" s="31">
        <f t="shared" si="1"/>
        <v>11230.677685950412</v>
      </c>
      <c r="F25" s="102">
        <f t="shared" si="2"/>
        <v>34129.011019283746</v>
      </c>
      <c r="G25" s="121">
        <f t="shared" si="3"/>
        <v>2.7325068870523415E-2</v>
      </c>
    </row>
    <row r="26" spans="1:7" ht="15.75">
      <c r="A26" s="134" t="s">
        <v>21</v>
      </c>
      <c r="B26" s="156">
        <v>43</v>
      </c>
      <c r="C26" s="116">
        <v>1</v>
      </c>
      <c r="D26" s="111">
        <f t="shared" si="0"/>
        <v>22898.333333333332</v>
      </c>
      <c r="E26" s="31">
        <f t="shared" si="1"/>
        <v>10060.815426997244</v>
      </c>
      <c r="F26" s="102">
        <f t="shared" si="2"/>
        <v>32959.148760330572</v>
      </c>
      <c r="G26" s="121">
        <f t="shared" si="3"/>
        <v>2.6388429752066112E-2</v>
      </c>
    </row>
    <row r="27" spans="1:7" ht="15.75">
      <c r="A27" s="134" t="s">
        <v>28</v>
      </c>
      <c r="B27" s="156">
        <v>38</v>
      </c>
      <c r="C27" s="116">
        <v>1</v>
      </c>
      <c r="D27" s="111">
        <f t="shared" si="0"/>
        <v>22898.333333333332</v>
      </c>
      <c r="E27" s="31">
        <f t="shared" si="1"/>
        <v>8890.9531680440759</v>
      </c>
      <c r="F27" s="102">
        <f t="shared" si="2"/>
        <v>31789.286501377406</v>
      </c>
      <c r="G27" s="121">
        <f t="shared" si="3"/>
        <v>2.5451790633608813E-2</v>
      </c>
    </row>
    <row r="28" spans="1:7" ht="15.75">
      <c r="A28" s="136" t="s">
        <v>62</v>
      </c>
      <c r="B28" s="156">
        <v>63</v>
      </c>
      <c r="C28" s="116">
        <v>1</v>
      </c>
      <c r="D28" s="111">
        <f t="shared" si="0"/>
        <v>22898.333333333332</v>
      </c>
      <c r="E28" s="31">
        <f t="shared" si="1"/>
        <v>14740.264462809915</v>
      </c>
      <c r="F28" s="102">
        <f t="shared" si="2"/>
        <v>37638.597796143251</v>
      </c>
      <c r="G28" s="121">
        <f t="shared" si="3"/>
        <v>3.0134986225895315E-2</v>
      </c>
    </row>
    <row r="29" spans="1:7" ht="15.75">
      <c r="A29" s="136" t="s">
        <v>24</v>
      </c>
      <c r="B29" s="156">
        <v>84</v>
      </c>
      <c r="C29" s="116">
        <v>1</v>
      </c>
      <c r="D29" s="111">
        <f t="shared" si="0"/>
        <v>22898.333333333332</v>
      </c>
      <c r="E29" s="31">
        <f t="shared" si="1"/>
        <v>19653.685950413219</v>
      </c>
      <c r="F29" s="102">
        <f t="shared" si="2"/>
        <v>42552.019283746551</v>
      </c>
      <c r="G29" s="121">
        <f t="shared" si="3"/>
        <v>3.4068870523415971E-2</v>
      </c>
    </row>
    <row r="30" spans="1:7" ht="15.75">
      <c r="A30" s="134" t="s">
        <v>20</v>
      </c>
      <c r="B30" s="156">
        <v>62</v>
      </c>
      <c r="C30" s="116">
        <v>1</v>
      </c>
      <c r="D30" s="111">
        <f t="shared" si="0"/>
        <v>22898.333333333332</v>
      </c>
      <c r="E30" s="31">
        <f t="shared" si="1"/>
        <v>14506.292011019281</v>
      </c>
      <c r="F30" s="102">
        <f t="shared" si="2"/>
        <v>37404.625344352615</v>
      </c>
      <c r="G30" s="121">
        <f t="shared" si="3"/>
        <v>2.9947658402203856E-2</v>
      </c>
    </row>
    <row r="31" spans="1:7" ht="15.75">
      <c r="A31" s="134" t="s">
        <v>25</v>
      </c>
      <c r="B31" s="156">
        <v>42</v>
      </c>
      <c r="C31" s="116">
        <v>1</v>
      </c>
      <c r="D31" s="111">
        <f t="shared" si="0"/>
        <v>22898.333333333332</v>
      </c>
      <c r="E31" s="31">
        <f t="shared" si="1"/>
        <v>9826.8429752066095</v>
      </c>
      <c r="F31" s="102">
        <f t="shared" si="2"/>
        <v>32725.176308539943</v>
      </c>
      <c r="G31" s="121">
        <f t="shared" si="3"/>
        <v>2.6201101928374656E-2</v>
      </c>
    </row>
    <row r="32" spans="1:7" ht="15.75">
      <c r="A32" s="136" t="s">
        <v>75</v>
      </c>
      <c r="B32" s="156">
        <v>65</v>
      </c>
      <c r="C32" s="116">
        <v>1</v>
      </c>
      <c r="D32" s="111">
        <f t="shared" si="0"/>
        <v>22898.333333333332</v>
      </c>
      <c r="E32" s="31">
        <f t="shared" si="1"/>
        <v>15208.209366391182</v>
      </c>
      <c r="F32" s="102">
        <f t="shared" si="2"/>
        <v>38106.542699724516</v>
      </c>
      <c r="G32" s="121">
        <f t="shared" si="3"/>
        <v>3.0509641873278235E-2</v>
      </c>
    </row>
    <row r="33" spans="1:7" ht="15.75">
      <c r="A33" s="134" t="s">
        <v>74</v>
      </c>
      <c r="B33" s="156">
        <v>39</v>
      </c>
      <c r="C33" s="116">
        <v>1</v>
      </c>
      <c r="D33" s="111">
        <f t="shared" si="0"/>
        <v>22898.333333333332</v>
      </c>
      <c r="E33" s="31">
        <f t="shared" si="1"/>
        <v>9124.9256198347102</v>
      </c>
      <c r="F33" s="102">
        <f t="shared" si="2"/>
        <v>32023.258953168042</v>
      </c>
      <c r="G33" s="121">
        <f t="shared" si="3"/>
        <v>2.5639118457300273E-2</v>
      </c>
    </row>
    <row r="34" spans="1:7" ht="15.75">
      <c r="A34" s="134" t="s">
        <v>23</v>
      </c>
      <c r="B34" s="156">
        <v>46</v>
      </c>
      <c r="C34" s="116">
        <v>1</v>
      </c>
      <c r="D34" s="111">
        <f t="shared" si="0"/>
        <v>22898.333333333332</v>
      </c>
      <c r="E34" s="31">
        <f t="shared" si="1"/>
        <v>10762.732782369145</v>
      </c>
      <c r="F34" s="102">
        <f t="shared" si="2"/>
        <v>33661.066115702473</v>
      </c>
      <c r="G34" s="121">
        <f t="shared" si="3"/>
        <v>2.6950413223140492E-2</v>
      </c>
    </row>
    <row r="35" spans="1:7" ht="15.75">
      <c r="A35" s="137" t="s">
        <v>27</v>
      </c>
      <c r="B35" s="156">
        <v>41</v>
      </c>
      <c r="C35" s="116">
        <v>1</v>
      </c>
      <c r="D35" s="111">
        <f t="shared" si="0"/>
        <v>22898.333333333332</v>
      </c>
      <c r="E35" s="31">
        <f t="shared" si="1"/>
        <v>9592.8705234159752</v>
      </c>
      <c r="F35" s="102">
        <f t="shared" si="2"/>
        <v>32491.203856749307</v>
      </c>
      <c r="G35" s="121">
        <f t="shared" si="3"/>
        <v>2.6013774104683193E-2</v>
      </c>
    </row>
    <row r="36" spans="1:7" ht="15.75">
      <c r="A36" s="134" t="s">
        <v>33</v>
      </c>
      <c r="B36" s="156">
        <v>80</v>
      </c>
      <c r="C36" s="116">
        <v>1</v>
      </c>
      <c r="D36" s="111">
        <f t="shared" si="0"/>
        <v>22898.333333333332</v>
      </c>
      <c r="E36" s="31">
        <f t="shared" si="1"/>
        <v>18717.796143250685</v>
      </c>
      <c r="F36" s="103">
        <f t="shared" si="2"/>
        <v>41616.129476584014</v>
      </c>
      <c r="G36" s="121">
        <f t="shared" si="3"/>
        <v>3.3319559228650132E-2</v>
      </c>
    </row>
    <row r="37" spans="1:7" ht="15.75">
      <c r="A37" s="134" t="s">
        <v>65</v>
      </c>
      <c r="B37" s="156">
        <v>94</v>
      </c>
      <c r="C37" s="116">
        <v>1</v>
      </c>
      <c r="D37" s="111">
        <f t="shared" si="0"/>
        <v>22898.333333333332</v>
      </c>
      <c r="E37" s="31">
        <f t="shared" si="1"/>
        <v>21993.410468319555</v>
      </c>
      <c r="F37" s="102">
        <f t="shared" si="2"/>
        <v>44891.74380165289</v>
      </c>
      <c r="G37" s="121">
        <f t="shared" si="3"/>
        <v>3.5942148760330576E-2</v>
      </c>
    </row>
    <row r="38" spans="1:7" ht="15.75">
      <c r="A38" s="134" t="s">
        <v>16</v>
      </c>
      <c r="B38" s="156">
        <v>46</v>
      </c>
      <c r="C38" s="116">
        <v>1</v>
      </c>
      <c r="D38" s="111">
        <f t="shared" si="0"/>
        <v>22898.333333333332</v>
      </c>
      <c r="E38" s="31">
        <f t="shared" si="1"/>
        <v>10762.732782369145</v>
      </c>
      <c r="F38" s="102">
        <f t="shared" si="2"/>
        <v>33661.066115702473</v>
      </c>
      <c r="G38" s="121">
        <f t="shared" si="3"/>
        <v>2.6950413223140492E-2</v>
      </c>
    </row>
    <row r="39" spans="1:7" ht="15.75">
      <c r="A39" s="134" t="s">
        <v>64</v>
      </c>
      <c r="B39" s="156">
        <v>47</v>
      </c>
      <c r="C39" s="116">
        <v>1</v>
      </c>
      <c r="D39" s="111">
        <f t="shared" si="0"/>
        <v>22898.333333333332</v>
      </c>
      <c r="E39" s="31">
        <f t="shared" si="1"/>
        <v>10996.705234159777</v>
      </c>
      <c r="F39" s="102">
        <f t="shared" si="2"/>
        <v>33895.038567493109</v>
      </c>
      <c r="G39" s="121">
        <f t="shared" si="3"/>
        <v>2.7137741046831951E-2</v>
      </c>
    </row>
    <row r="40" spans="1:7" ht="15.75">
      <c r="A40" s="134" t="s">
        <v>19</v>
      </c>
      <c r="B40" s="156">
        <v>33</v>
      </c>
      <c r="C40" s="116">
        <v>1</v>
      </c>
      <c r="D40" s="111">
        <f t="shared" si="0"/>
        <v>22898.333333333332</v>
      </c>
      <c r="E40" s="31">
        <f t="shared" si="1"/>
        <v>7721.0909090909081</v>
      </c>
      <c r="F40" s="102">
        <f t="shared" si="2"/>
        <v>30619.42424242424</v>
      </c>
      <c r="G40" s="121">
        <f t="shared" si="3"/>
        <v>2.4515151515151514E-2</v>
      </c>
    </row>
    <row r="41" spans="1:7" ht="15.75">
      <c r="A41" s="134" t="s">
        <v>29</v>
      </c>
      <c r="B41" s="157">
        <v>26</v>
      </c>
      <c r="C41" s="117">
        <v>1</v>
      </c>
      <c r="D41" s="111">
        <f t="shared" si="0"/>
        <v>22898.333333333332</v>
      </c>
      <c r="E41" s="31">
        <f t="shared" si="1"/>
        <v>6083.2837465564726</v>
      </c>
      <c r="F41" s="102">
        <f t="shared" si="2"/>
        <v>28981.617079889806</v>
      </c>
      <c r="G41" s="121">
        <f t="shared" si="3"/>
        <v>2.3203856749311292E-2</v>
      </c>
    </row>
    <row r="42" spans="1:7" ht="15.75">
      <c r="A42" s="138" t="s">
        <v>63</v>
      </c>
      <c r="B42" s="158">
        <v>21</v>
      </c>
      <c r="C42" s="118">
        <v>1</v>
      </c>
      <c r="D42" s="111">
        <f t="shared" si="0"/>
        <v>22898.333333333332</v>
      </c>
      <c r="E42" s="31">
        <f t="shared" si="1"/>
        <v>4913.4214876033047</v>
      </c>
      <c r="F42" s="102">
        <f t="shared" si="2"/>
        <v>27811.754820936636</v>
      </c>
      <c r="G42" s="121">
        <f t="shared" si="3"/>
        <v>2.2267217630853993E-2</v>
      </c>
    </row>
    <row r="43" spans="1:7" ht="15.75">
      <c r="A43" s="138" t="s">
        <v>32</v>
      </c>
      <c r="B43" s="158">
        <v>37</v>
      </c>
      <c r="C43" s="118">
        <v>1</v>
      </c>
      <c r="D43" s="111">
        <f t="shared" si="0"/>
        <v>22898.333333333332</v>
      </c>
      <c r="E43" s="31">
        <f t="shared" si="1"/>
        <v>8656.9807162534416</v>
      </c>
      <c r="F43" s="104">
        <f t="shared" si="2"/>
        <v>31555.314049586774</v>
      </c>
      <c r="G43" s="121">
        <f t="shared" si="3"/>
        <v>2.5264462809917353E-2</v>
      </c>
    </row>
    <row r="44" spans="1:7" ht="15.75">
      <c r="A44" s="134" t="s">
        <v>59</v>
      </c>
      <c r="B44" s="157">
        <v>21</v>
      </c>
      <c r="C44" s="117">
        <v>1</v>
      </c>
      <c r="D44" s="111">
        <f t="shared" si="0"/>
        <v>22898.333333333332</v>
      </c>
      <c r="E44" s="31">
        <f t="shared" si="1"/>
        <v>4913.4214876033047</v>
      </c>
      <c r="F44" s="102">
        <f t="shared" si="2"/>
        <v>27811.754820936636</v>
      </c>
      <c r="G44" s="121">
        <f t="shared" si="3"/>
        <v>2.2267217630853993E-2</v>
      </c>
    </row>
    <row r="45" spans="1:7" ht="15.75">
      <c r="A45" s="134" t="s">
        <v>76</v>
      </c>
      <c r="B45" s="157">
        <v>15</v>
      </c>
      <c r="C45" s="117">
        <v>1</v>
      </c>
      <c r="D45" s="111">
        <f t="shared" si="0"/>
        <v>22898.333333333332</v>
      </c>
      <c r="E45" s="31">
        <f t="shared" si="1"/>
        <v>3509.5867768595035</v>
      </c>
      <c r="F45" s="102">
        <f t="shared" si="2"/>
        <v>26407.920110192834</v>
      </c>
      <c r="G45" s="121">
        <f t="shared" si="3"/>
        <v>2.1143250688705231E-2</v>
      </c>
    </row>
    <row r="46" spans="1:7" ht="15.75">
      <c r="A46" s="138" t="s">
        <v>77</v>
      </c>
      <c r="B46" s="159">
        <v>1</v>
      </c>
      <c r="C46" s="115">
        <v>1</v>
      </c>
      <c r="D46" s="111">
        <f t="shared" si="0"/>
        <v>22898.333333333332</v>
      </c>
      <c r="E46" s="31">
        <f t="shared" si="1"/>
        <v>233.97245179063358</v>
      </c>
      <c r="F46" s="102">
        <f t="shared" si="2"/>
        <v>23132.305785123965</v>
      </c>
      <c r="G46" s="121">
        <f t="shared" si="3"/>
        <v>1.8520661157024793E-2</v>
      </c>
    </row>
    <row r="47" spans="1:7" ht="15.75">
      <c r="A47" s="134" t="s">
        <v>78</v>
      </c>
      <c r="B47" s="159">
        <v>0</v>
      </c>
      <c r="C47" s="115">
        <v>0</v>
      </c>
      <c r="D47" s="111">
        <f t="shared" si="0"/>
        <v>0</v>
      </c>
      <c r="E47" s="31">
        <f t="shared" si="1"/>
        <v>0</v>
      </c>
      <c r="F47" s="102">
        <f t="shared" si="2"/>
        <v>0</v>
      </c>
      <c r="G47" s="121">
        <f t="shared" si="3"/>
        <v>0</v>
      </c>
    </row>
    <row r="48" spans="1:7" ht="15.75">
      <c r="A48" s="138" t="s">
        <v>66</v>
      </c>
      <c r="B48" s="159">
        <v>11</v>
      </c>
      <c r="C48" s="115">
        <v>1</v>
      </c>
      <c r="D48" s="111">
        <f t="shared" si="0"/>
        <v>22898.333333333332</v>
      </c>
      <c r="E48" s="31">
        <f t="shared" si="1"/>
        <v>2573.6969696969691</v>
      </c>
      <c r="F48" s="102">
        <f t="shared" si="2"/>
        <v>25472.0303030303</v>
      </c>
      <c r="G48" s="121">
        <f t="shared" si="3"/>
        <v>2.0393939393939391E-2</v>
      </c>
    </row>
    <row r="49" spans="1:7" ht="15.75">
      <c r="A49" s="139" t="s">
        <v>53</v>
      </c>
      <c r="B49" s="159">
        <v>13</v>
      </c>
      <c r="C49" s="115">
        <v>1</v>
      </c>
      <c r="D49" s="111">
        <f t="shared" si="0"/>
        <v>22898.333333333332</v>
      </c>
      <c r="E49" s="31">
        <f t="shared" si="1"/>
        <v>3041.6418732782363</v>
      </c>
      <c r="F49" s="102">
        <f t="shared" si="2"/>
        <v>25939.975206611569</v>
      </c>
      <c r="G49" s="121">
        <f t="shared" si="3"/>
        <v>2.0768595041322314E-2</v>
      </c>
    </row>
    <row r="50" spans="1:7" ht="15.75">
      <c r="A50" s="138" t="s">
        <v>57</v>
      </c>
      <c r="B50" s="159">
        <v>7</v>
      </c>
      <c r="C50" s="115">
        <v>1</v>
      </c>
      <c r="D50" s="111">
        <f t="shared" si="0"/>
        <v>22898.333333333332</v>
      </c>
      <c r="E50" s="31">
        <f t="shared" si="1"/>
        <v>1637.8071625344351</v>
      </c>
      <c r="F50" s="102">
        <f t="shared" si="2"/>
        <v>24536.140495867767</v>
      </c>
      <c r="G50" s="121">
        <f t="shared" si="3"/>
        <v>1.9644628099173552E-2</v>
      </c>
    </row>
    <row r="51" spans="1:7" ht="15.75">
      <c r="A51" s="134" t="s">
        <v>60</v>
      </c>
      <c r="B51" s="159">
        <v>0</v>
      </c>
      <c r="C51" s="118">
        <v>0</v>
      </c>
      <c r="D51" s="111">
        <f t="shared" si="0"/>
        <v>0</v>
      </c>
      <c r="E51" s="31">
        <f t="shared" si="1"/>
        <v>0</v>
      </c>
      <c r="F51" s="102">
        <f t="shared" si="2"/>
        <v>0</v>
      </c>
      <c r="G51" s="121">
        <f t="shared" si="3"/>
        <v>0</v>
      </c>
    </row>
    <row r="52" spans="1:7" ht="15.75">
      <c r="A52" s="134" t="s">
        <v>73</v>
      </c>
      <c r="B52" s="159">
        <v>1</v>
      </c>
      <c r="C52" s="118">
        <v>1</v>
      </c>
      <c r="D52" s="111">
        <f t="shared" si="0"/>
        <v>22898.333333333332</v>
      </c>
      <c r="E52" s="31">
        <f t="shared" si="1"/>
        <v>233.97245179063358</v>
      </c>
      <c r="F52" s="102">
        <f t="shared" si="2"/>
        <v>23132.305785123965</v>
      </c>
      <c r="G52" s="121">
        <f t="shared" si="3"/>
        <v>1.8520661157024793E-2</v>
      </c>
    </row>
    <row r="53" spans="1:7" ht="15.75">
      <c r="A53" s="124" t="s">
        <v>35</v>
      </c>
      <c r="B53" s="159">
        <v>2</v>
      </c>
      <c r="C53" s="117">
        <v>1</v>
      </c>
      <c r="D53" s="111">
        <f t="shared" si="0"/>
        <v>22898.333333333332</v>
      </c>
      <c r="E53" s="31">
        <f t="shared" si="1"/>
        <v>467.94490358126717</v>
      </c>
      <c r="F53" s="102">
        <f t="shared" si="2"/>
        <v>23366.278236914601</v>
      </c>
      <c r="G53" s="121">
        <f t="shared" si="3"/>
        <v>1.8707988980716253E-2</v>
      </c>
    </row>
    <row r="54" spans="1:7" ht="16.5" thickBot="1">
      <c r="A54" s="140" t="s">
        <v>79</v>
      </c>
      <c r="B54" s="160">
        <v>4</v>
      </c>
      <c r="C54" s="125">
        <v>1</v>
      </c>
      <c r="D54" s="122">
        <f t="shared" si="0"/>
        <v>22898.333333333332</v>
      </c>
      <c r="E54" s="50">
        <f t="shared" si="1"/>
        <v>935.88980716253434</v>
      </c>
      <c r="F54" s="114">
        <f t="shared" si="2"/>
        <v>23834.223140495866</v>
      </c>
      <c r="G54" s="123">
        <f t="shared" si="3"/>
        <v>1.9082644628099173E-2</v>
      </c>
    </row>
    <row r="55" spans="1:7" ht="16.5" thickBot="1">
      <c r="A55" s="61"/>
      <c r="B55" s="127"/>
      <c r="C55" s="60"/>
      <c r="D55" s="57"/>
      <c r="E55" s="57"/>
      <c r="F55" s="91"/>
    </row>
    <row r="56" spans="1:7" ht="16.5" thickBot="1">
      <c r="A56" s="54" t="s">
        <v>36</v>
      </c>
      <c r="B56" s="128">
        <f t="shared" ref="B56:G56" si="4">SUM(B17:B54)</f>
        <v>1815</v>
      </c>
      <c r="C56" s="119">
        <f t="shared" si="4"/>
        <v>36</v>
      </c>
      <c r="D56" s="31">
        <f t="shared" si="4"/>
        <v>824340.00000000035</v>
      </c>
      <c r="E56" s="31">
        <f t="shared" si="4"/>
        <v>424659.99999999988</v>
      </c>
      <c r="F56" s="120">
        <f t="shared" si="4"/>
        <v>1249000</v>
      </c>
      <c r="G56" s="98">
        <f t="shared" si="4"/>
        <v>1</v>
      </c>
    </row>
    <row r="57" spans="1:7" ht="15.75">
      <c r="A57" s="154" t="s">
        <v>94</v>
      </c>
      <c r="B57" s="60"/>
      <c r="C57" s="60"/>
      <c r="D57" s="31">
        <f>F10*D15</f>
        <v>824340</v>
      </c>
      <c r="E57" s="31">
        <f>F10*E15</f>
        <v>424659.99999999994</v>
      </c>
      <c r="F57" s="31"/>
      <c r="G57"/>
    </row>
    <row r="58" spans="1:7" ht="15.75">
      <c r="A58" s="61"/>
      <c r="B58" s="92"/>
      <c r="C58" s="92"/>
      <c r="D58" s="63"/>
      <c r="E58" s="109">
        <f>E56+D56</f>
        <v>1249000.0000000002</v>
      </c>
      <c r="F58" s="63"/>
      <c r="G58"/>
    </row>
    <row r="59" spans="1:7" ht="13.5" customHeight="1">
      <c r="D59" s="65"/>
      <c r="E59" s="65"/>
      <c r="F59" s="65"/>
      <c r="G59"/>
    </row>
    <row r="60" spans="1:7">
      <c r="A60" s="5" t="s">
        <v>96</v>
      </c>
      <c r="D60" s="68"/>
      <c r="E60" s="68"/>
      <c r="F60" s="68"/>
      <c r="G60"/>
    </row>
  </sheetData>
  <autoFilter ref="A16:G16">
    <sortState ref="A17:G53">
      <sortCondition descending="1" ref="F16"/>
    </sortState>
  </autoFilter>
  <mergeCells count="3">
    <mergeCell ref="A1:F3"/>
    <mergeCell ref="B9:F9"/>
    <mergeCell ref="D14:F14"/>
  </mergeCells>
  <pageMargins left="0.7" right="0.7" top="0.78740157499999996" bottom="0.78740157499999996" header="0.3" footer="0.3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7-12_2012</vt:lpstr>
      <vt:lpstr>1-6_2012</vt:lpstr>
      <vt:lpstr>Aktuální stav čerpání</vt:lpstr>
      <vt:lpstr>2014(1)</vt:lpstr>
      <vt:lpstr>2014(2)</vt:lpstr>
      <vt:lpstr>2014(3)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Kubrycht</dc:creator>
  <cp:lastModifiedBy>cvs</cp:lastModifiedBy>
  <cp:lastPrinted>2014-11-14T08:53:58Z</cp:lastPrinted>
  <dcterms:created xsi:type="dcterms:W3CDTF">2012-06-18T08:51:52Z</dcterms:created>
  <dcterms:modified xsi:type="dcterms:W3CDTF">2014-11-14T09:06:31Z</dcterms:modified>
</cp:coreProperties>
</file>